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2036" activeTab="0"/>
  </bookViews>
  <sheets>
    <sheet name="ปร.6" sheetId="1" r:id="rId1"/>
    <sheet name="ปร.5" sheetId="2" r:id="rId2"/>
    <sheet name="ปร.4(ก)" sheetId="3" r:id="rId3"/>
    <sheet name="{Factor F}" sheetId="4" r:id="rId4"/>
    <sheet name="Sheet1" sheetId="5" state="hidden" r:id="rId5"/>
  </sheets>
  <definedNames>
    <definedName name="_xlfn.BAHTTEXT" hidden="1">#NAME?</definedName>
    <definedName name="_xlfn.SINGLE" hidden="1">#NAME?</definedName>
    <definedName name="_xlnm.Print_Area" localSheetId="3">'{Factor F}'!$A$1:$L$37</definedName>
    <definedName name="_xlnm.Print_Area" localSheetId="2">'ปร.4(ก)'!$A$1:$M$53</definedName>
    <definedName name="_xlnm.Print_Area" localSheetId="1">'ปร.5'!$A$1:$N$31</definedName>
  </definedNames>
  <calcPr fullCalcOnLoad="1"/>
</workbook>
</file>

<file path=xl/sharedStrings.xml><?xml version="1.0" encoding="utf-8"?>
<sst xmlns="http://schemas.openxmlformats.org/spreadsheetml/2006/main" count="235" uniqueCount="141">
  <si>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</si>
  <si>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</si>
  <si>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</si>
  <si>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</si>
  <si>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</si>
  <si>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เงื่อนไข</t>
  </si>
  <si>
    <t>สรุป</t>
  </si>
  <si>
    <t>ประมาณราคาโดย</t>
  </si>
  <si>
    <t>**</t>
  </si>
  <si>
    <t>จำนวน</t>
  </si>
  <si>
    <t>แผ่น</t>
  </si>
  <si>
    <t xml:space="preserve">   เงินล่วงหน้าจ่าย...................</t>
  </si>
  <si>
    <t xml:space="preserve">   เงินประกันผลงานหัก..........</t>
  </si>
  <si>
    <t xml:space="preserve">   ดอกเบี้ยเงินกู้........................</t>
  </si>
  <si>
    <t xml:space="preserve">   ค่าภาษีมูลค่าเพิ่ม.................</t>
  </si>
  <si>
    <t>หน่วย</t>
  </si>
  <si>
    <t>ค่าแรงงาน</t>
  </si>
  <si>
    <t>จำนวนเงิน</t>
  </si>
  <si>
    <t>รวมค่าวัสดุ  และค่าแรงงาน</t>
  </si>
  <si>
    <t xml:space="preserve">หมายเหตุ   </t>
  </si>
  <si>
    <t>ค่าวัสดุ</t>
  </si>
  <si>
    <t>ค่าก่อสร้าง</t>
  </si>
  <si>
    <t>หน่วย : บาท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</si>
  <si>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</si>
  <si>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</si>
  <si>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</si>
  <si>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</si>
  <si>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Factor  F</t>
  </si>
  <si>
    <t>ยอดสุทธิ</t>
  </si>
  <si>
    <t xml:space="preserve"> -</t>
  </si>
  <si>
    <t>ค่างาน(ทุน)</t>
  </si>
  <si>
    <t>FACTOR F</t>
  </si>
  <si>
    <t>ล้านบาท</t>
  </si>
  <si>
    <t>&lt;0.5</t>
  </si>
  <si>
    <t>สูตรคำนวณหาค่า FACTOR  F</t>
  </si>
  <si>
    <t>( C - B )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</si>
  <si>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</si>
  <si>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</si>
  <si>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</si>
  <si>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</si>
  <si>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</si>
  <si>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&gt;500</t>
  </si>
  <si>
    <t>ตารางแสดงการคำนวณหาค่า FACTOR F งานอาคาร</t>
  </si>
  <si>
    <r>
      <t xml:space="preserve">สูตรการหาค่า Factor F = D - </t>
    </r>
  </si>
  <si>
    <t>}</t>
  </si>
  <si>
    <t>{</t>
  </si>
  <si>
    <t>บาท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</si>
  <si>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</si>
  <si>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</si>
  <si>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2. ถ้าเป็นงานเงินกู้ให้ใช้ Factor F ในช่อง " รวมในรูป Factor "</t>
  </si>
  <si>
    <t>a =</t>
  </si>
  <si>
    <t xml:space="preserve"> </t>
  </si>
  <si>
    <t>b =</t>
  </si>
  <si>
    <t xml:space="preserve">c = </t>
  </si>
  <si>
    <t xml:space="preserve">d = </t>
  </si>
  <si>
    <t xml:space="preserve">e = </t>
  </si>
  <si>
    <t>เมื่อ</t>
  </si>
  <si>
    <t xml:space="preserve"> =</t>
  </si>
  <si>
    <t>แทนค่า</t>
  </si>
  <si>
    <t>(</t>
  </si>
  <si>
    <t>)</t>
  </si>
  <si>
    <t>)   X   (</t>
  </si>
  <si>
    <t>สรุปค่าต้นทุนงาน</t>
  </si>
  <si>
    <t>ค่า FACTOR F เท่ากับ</t>
  </si>
  <si>
    <t xml:space="preserve"> -  (</t>
  </si>
  <si>
    <t>รวมค่าวัสดุและค่าแรงงานทั้งหมด</t>
  </si>
  <si>
    <t>สถานที่</t>
  </si>
  <si>
    <t>แบบ ปร.4(ก) ที่แนบ</t>
  </si>
  <si>
    <t>สถานที่ก่อสร้าง</t>
  </si>
  <si>
    <t>เงินล่วงหน้าจ่าย ( ร้อยละ )</t>
  </si>
  <si>
    <t>ค่าประกันผลงาน หัก  (ร้อยละ)</t>
  </si>
  <si>
    <t>ดอกเบี้ยเงินกู้ (ร้อยละ)</t>
  </si>
  <si>
    <t>ค่าภาษีมูลค่าเพิ่ม ( VAT )  (ร้อยละ)</t>
  </si>
  <si>
    <r>
      <t>ลงชื่อ</t>
    </r>
    <r>
      <rPr>
        <sz val="8"/>
        <color indexed="8"/>
        <rFont val="TH SarabunPSK"/>
        <family val="2"/>
      </rPr>
      <t>.............................................................................................</t>
    </r>
    <r>
      <rPr>
        <sz val="14"/>
        <color indexed="8"/>
        <rFont val="TH SarabunPSK"/>
        <family val="2"/>
      </rPr>
      <t xml:space="preserve">ผู้ประมาณราคา   </t>
    </r>
  </si>
  <si>
    <t>แบบ ปร.4 (ก) ปร.5 (ก) ปร.6 และ Factor F ทั้งหมด</t>
  </si>
  <si>
    <t>รายการรื้อถอน</t>
  </si>
  <si>
    <t>รื้อพื้นไม้ชั้นที่ 1</t>
  </si>
  <si>
    <t>ตร.ม.</t>
  </si>
  <si>
    <t>รื้อตงไม้</t>
  </si>
  <si>
    <t>รื้อฝ้าเพดาน</t>
  </si>
  <si>
    <t>รื้อบันไดไม้</t>
  </si>
  <si>
    <t>ชุด</t>
  </si>
  <si>
    <t>รื้อดวงโคม</t>
  </si>
  <si>
    <t>รายการปรับปรุง ซ่อมแซม</t>
  </si>
  <si>
    <t>ตงเหล็ก เหล็กกล่องสี่เหลี่ยม ขนาด 150x75x4.5 มม.</t>
  </si>
  <si>
    <t>ท่อน</t>
  </si>
  <si>
    <t>ตงเหล็ก เหล็กกล่องสี่เหลี่ยม ขนาด 100x50x2.3 มม.</t>
  </si>
  <si>
    <t>ปูพื้นไม้ (ใช้พื้นเดิม 80 %)</t>
  </si>
  <si>
    <t>ปูพื้นไม้ซื้อเพิ่ม ขนาด 1"x6"</t>
  </si>
  <si>
    <t>ทาสีกันสนิม ตงเหล็ก</t>
  </si>
  <si>
    <t>ทาสีน้ำมัน ตงเหล็ก</t>
  </si>
  <si>
    <t>ขัดผิวพื้นไม้ ลงน้ำยาเคลือบเงาไม้</t>
  </si>
  <si>
    <t>ติดตั้งฝ้าเพดานยิบซั่มบอร์ด คร่าวโลหะขุบสังกะสี</t>
  </si>
  <si>
    <t>ติดตั้งโคมไฟฟ้าแบบมีตะแกรงอลูมิเนียมถี่ใบพับติดลอย T8 2x36 วัตต์</t>
  </si>
  <si>
    <t>เดินสายไฟดวงโคม</t>
  </si>
  <si>
    <t>จุด</t>
  </si>
  <si>
    <t>เต้ารับไฟฟ้าขากลม-แบน</t>
  </si>
  <si>
    <t>สวิทซ์</t>
  </si>
  <si>
    <t>งานทาสี</t>
  </si>
  <si>
    <t>งานทำความสะอาดผนัง + ฝ้าเพดาน</t>
  </si>
  <si>
    <t>งานทาสีน้ำมัน</t>
  </si>
  <si>
    <t>งานทาสีน้ำอะครีลิค สำหรับอาคารเก่า</t>
  </si>
  <si>
    <t>สพป./สพม.</t>
  </si>
  <si>
    <t>..............</t>
  </si>
  <si>
    <t>โรงเรียน....</t>
  </si>
  <si>
    <t>...............................................</t>
  </si>
  <si>
    <t>...................................................</t>
  </si>
  <si>
    <t>โรงเรียน.....................................................</t>
  </si>
  <si>
    <t>อาคาร....................................................</t>
  </si>
  <si>
    <t xml:space="preserve"> - ราคาวัสดุให้ใช้ราคาของพาณิชย์จังหวัด / จังหวัดใกล้เคียง / สืบราคาจากท้องถิ่น</t>
  </si>
  <si>
    <t xml:space="preserve"> - ค่าแรงงานให้ใช้ตามบัญชีมาตรฐานค่าแรงงานของกรมบัญชีกลาง</t>
  </si>
  <si>
    <t>ผู้ประมาณราคา</t>
  </si>
  <si>
    <t>...........................................................................................</t>
  </si>
  <si>
    <r>
      <t>(</t>
    </r>
    <r>
      <rPr>
        <sz val="10"/>
        <rFont val="TH SarabunPSK"/>
        <family val="2"/>
      </rPr>
      <t>................................................................................</t>
    </r>
    <r>
      <rPr>
        <sz val="14"/>
        <rFont val="TH SarabunPSK"/>
        <family val="2"/>
      </rPr>
      <t>)</t>
    </r>
  </si>
  <si>
    <t>รับรองความถูกต้อง</t>
  </si>
  <si>
    <t>ผู้อำนวยการโรงเรียน</t>
  </si>
  <si>
    <r>
      <t xml:space="preserve">นักวิเคราะห์นโยบายและแผน </t>
    </r>
    <r>
      <rPr>
        <strike/>
        <sz val="16"/>
        <rFont val="TH SarabunPSK"/>
        <family val="2"/>
      </rPr>
      <t>สพท.</t>
    </r>
  </si>
  <si>
    <t>ตรวจสอบความถูกต้อง</t>
  </si>
  <si>
    <t>ผู้อำนวยการกลุ่มนโยบายและแผน สพท.</t>
  </si>
  <si>
    <r>
      <rPr>
        <b/>
        <u val="single"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แบบฟอร์มนี้  สามารถปรับปรุงและเปลี่ยนแปลงได้ตามความเหมาะสมและสอดคล้องโครงการ /</t>
    </r>
  </si>
  <si>
    <t>งานก่อสร้างที่คำนวณราคากลาง</t>
  </si>
  <si>
    <t>(………………………………………………..)</t>
  </si>
  <si>
    <r>
      <t xml:space="preserve">นักวิเคราะห์นโยบายและแผน </t>
    </r>
    <r>
      <rPr>
        <strike/>
        <sz val="16"/>
        <color indexed="10"/>
        <rFont val="TH SarabunPSK"/>
        <family val="2"/>
      </rPr>
      <t>สพท.</t>
    </r>
  </si>
  <si>
    <r>
      <t xml:space="preserve">หมายเหตุ </t>
    </r>
    <r>
      <rPr>
        <sz val="16"/>
        <rFont val="TH SarabunPSK"/>
        <family val="2"/>
      </rPr>
      <t xml:space="preserve"> แบบฟอร์มนี้ สามารถปรับปรุงและเปลี่ยนแปลงได้ตามความเหมาะสมและสอดคล้องโครงการ/งานก่อสร้าง</t>
    </r>
  </si>
  <si>
    <t xml:space="preserve">              งานก่อสร้างที่คำนวณราคากลาง</t>
  </si>
  <si>
    <t>แบบ ปร.6</t>
  </si>
  <si>
    <t>งานปรับปรุง/ซ่อมแซม</t>
  </si>
  <si>
    <t>ตัวอย่าง ประมาณการราคาค่าปรับปรุง/ซ่อมแซม ทั่วไป</t>
  </si>
  <si>
    <t>แบบ ปร.5 (ก)</t>
  </si>
  <si>
    <t>.........................................................</t>
  </si>
  <si>
    <t xml:space="preserve">       ตำแหน่ง..............................................</t>
  </si>
  <si>
    <t>(.........................................................)</t>
  </si>
  <si>
    <t xml:space="preserve">       ตำแหน่งผู้อำนวยการโรงเรียน............</t>
  </si>
  <si>
    <t>ค่าปรับปรุง/ซ่อมแซม</t>
  </si>
  <si>
    <t xml:space="preserve">รวมค่าปรับปรุง/ซ่อมแซมเป็นเงินทั้งสิ้น   </t>
  </si>
  <si>
    <t>ตำแหน่ง .........................................</t>
  </si>
  <si>
    <t xml:space="preserve">  รวมค่าปรับปรุง/ซ่อมแซม</t>
  </si>
  <si>
    <t>ตำแหน่ง ................................</t>
  </si>
  <si>
    <t>สพป./สพม. ....................................................</t>
  </si>
  <si>
    <t>สรุปราคาค่าปรับปรุง/ซ่อมแซม</t>
  </si>
  <si>
    <t>สรุปค่าปรับปรุง/ซ่อมแซม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</si>
</sst>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"/>
    <numFmt numFmtId="204" formatCode="[$-41E]d\ mmmm\ yyyy"/>
    <numFmt numFmtId="205" formatCode="[$-107041E]d\ mmmm\ yyyy;@"/>
    <numFmt numFmtId="206" formatCode="[$-F800]dddd\,\ mmmm\ dd\,\ yyyy"/>
    <numFmt numFmtId="207" formatCode="[$-1070000]d/mm/yyyy;@"/>
    <numFmt numFmtId="208" formatCode="_-* #,##0.0_-;\-* #,##0.0_-;_-* &quot;-&quot;??_-;_-@_-"/>
    <numFmt numFmtId="209" formatCode="_-* #,##0_-;\-* #,##0_-;_-* &quot;-&quot;??_-;_-@_-"/>
    <numFmt numFmtId="210" formatCode="[$-101041E]d\ mmmm\ yyyy;@"/>
    <numFmt numFmtId="211" formatCode="mmm\-yyyy"/>
    <numFmt numFmtId="212" formatCode="_-* #,##0.000_-;\-* #,##0.000_-;_-* &quot;-&quot;??_-;_-@_-"/>
    <numFmt numFmtId="213" formatCode="_-* #,##0.0000_-;\-* #,##0.0000_-;_-* &quot;-&quot;??_-;_-@_-"/>
    <numFmt numFmtId="214" formatCode="_(* #,##0_);_(* \(#,##0\);_(* &quot;-&quot;??_);_(@_)"/>
    <numFmt numFmtId="215" formatCode="0.0"/>
    <numFmt numFmtId="216" formatCode="_-* #,##0.00000_-;\-* #,##0.00000_-;_-* &quot;-&quot;??_-;_-@_-"/>
    <numFmt numFmtId="217" formatCode="_-* #,##0.000000_-;\-* #,##0.000000_-;_-* &quot;-&quot;??_-;_-@_-"/>
    <numFmt numFmtId="218" formatCode="_-* #,##0.0000000_-;\-* #,##0.0000000_-;_-* &quot;-&quot;??_-;_-@_-"/>
    <numFmt numFmtId="219" formatCode="_-* #,##0.00000000_-;\-* #,##0.00000000_-;_-* &quot;-&quot;??_-;_-@_-"/>
    <numFmt numFmtId="220" formatCode="_-* #,##0.000000000_-;\-* #,##0.000000000_-;_-* &quot;-&quot;??_-;_-@_-"/>
    <numFmt numFmtId="221" formatCode="_-* #,##0.0000000000_-;\-* #,##0.0000000000_-;_-* &quot;-&quot;??_-;_-@_-"/>
    <numFmt numFmtId="222" formatCode="_-* #,##0.0_-;\-* #,##0.0_-;_-* &quot;-&quot;?_-;_-@_-"/>
    <numFmt numFmtId="223" formatCode="[$-409]dddd\,\ mmmm\ dd\,\ yyyy"/>
    <numFmt numFmtId="224" formatCode="[$-409]d\-mmm\-yyyy;@"/>
    <numFmt numFmtId="225" formatCode="_(* #,##0.0000_);_(* \(#,##0.0000\);_(* &quot;-&quot;??_);_(@_)"/>
    <numFmt numFmtId="226" formatCode="_(* #,##0.000000_);_(* \(#,##0.000000\);_(* &quot;-&quot;??_);_(@_)"/>
    <numFmt numFmtId="227" formatCode="&quot;ใช่&quot;;&quot;ใช่&quot;;&quot;ไม่ใช่&quot;"/>
    <numFmt numFmtId="228" formatCode="&quot;จริง&quot;;&quot;จริง&quot;;&quot;เท็จ&quot;"/>
    <numFmt numFmtId="229" formatCode="&quot;เปิด&quot;;&quot;เปิด&quot;;&quot;ปิด&quot;"/>
    <numFmt numFmtId="230" formatCode="[$€-2]\ #,##0.00_);[Red]\([$€-2]\ #,##0.00\)"/>
    <numFmt numFmtId="231" formatCode="0.000"/>
    <numFmt numFmtId="232" formatCode="[$-D07041E]d\ mmmm\ yyyy;@"/>
    <numFmt numFmtId="233" formatCode="_-* #,##0.00000000000_-;\-* #,##0.00000000000_-;_-* &quot;-&quot;??_-;_-@_-"/>
  </numFmts>
  <fonts count="81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6"/>
      <color indexed="8"/>
      <name val="Symbol"/>
      <family val="1"/>
    </font>
    <font>
      <sz val="22"/>
      <color indexed="8"/>
      <name val="TH SarabunPSK"/>
      <family val="2"/>
    </font>
    <font>
      <sz val="36"/>
      <color indexed="8"/>
      <name val="Symbol"/>
      <family val="1"/>
    </font>
    <font>
      <sz val="36"/>
      <color indexed="8"/>
      <name val="TH SarabunPSK"/>
      <family val="2"/>
    </font>
    <font>
      <u val="single"/>
      <sz val="10"/>
      <color indexed="12"/>
      <name val="Arial"/>
      <family val="2"/>
    </font>
    <font>
      <sz val="11"/>
      <color indexed="63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8"/>
      <color indexed="8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30"/>
      <name val="TH SarabunPSK"/>
      <family val="2"/>
    </font>
    <font>
      <b/>
      <sz val="16"/>
      <color indexed="14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trike/>
      <sz val="16"/>
      <name val="TH SarabunPSK"/>
      <family val="2"/>
    </font>
    <font>
      <strike/>
      <sz val="14"/>
      <name val="TH SarabunPSK"/>
      <family val="2"/>
    </font>
    <font>
      <strike/>
      <sz val="16"/>
      <color indexed="10"/>
      <name val="TH SarabunPSK"/>
      <family val="2"/>
    </font>
    <font>
      <sz val="15.5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6"/>
      <color rgb="FFFF0000"/>
      <name val="TH SarabunPSK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9" fillId="38" borderId="1" applyNumberFormat="0" applyAlignment="0" applyProtection="0"/>
    <xf numFmtId="0" fontId="20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40" borderId="0" applyNumberFormat="0" applyBorder="0" applyAlignment="0" applyProtection="0"/>
    <xf numFmtId="0" fontId="0" fillId="0" borderId="0">
      <alignment/>
      <protection/>
    </xf>
    <xf numFmtId="0" fontId="0" fillId="41" borderId="7" applyNumberFormat="0" applyFont="0" applyAlignment="0" applyProtection="0"/>
    <xf numFmtId="0" fontId="29" fillId="3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65" fillId="42" borderId="10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43" borderId="11" applyNumberFormat="0" applyAlignment="0" applyProtection="0"/>
    <xf numFmtId="0" fontId="70" fillId="0" borderId="12" applyNumberFormat="0" applyFill="0" applyAlignment="0" applyProtection="0"/>
    <xf numFmtId="0" fontId="71" fillId="44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72" fillId="45" borderId="10" applyNumberFormat="0" applyAlignment="0" applyProtection="0"/>
    <xf numFmtId="0" fontId="73" fillId="46" borderId="0" applyNumberFormat="0" applyBorder="0" applyAlignment="0" applyProtection="0"/>
    <xf numFmtId="0" fontId="74" fillId="0" borderId="13" applyNumberFormat="0" applyFill="0" applyAlignment="0" applyProtection="0"/>
    <xf numFmtId="0" fontId="75" fillId="47" borderId="0" applyNumberFormat="0" applyBorder="0" applyAlignment="0" applyProtection="0"/>
    <xf numFmtId="0" fontId="64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76" fillId="42" borderId="14" applyNumberFormat="0" applyAlignment="0" applyProtection="0"/>
    <xf numFmtId="0" fontId="0" fillId="54" borderId="15" applyNumberFormat="0" applyFont="0" applyAlignment="0" applyProtection="0"/>
    <xf numFmtId="0" fontId="77" fillId="0" borderId="16" applyNumberFormat="0" applyFill="0" applyAlignment="0" applyProtection="0"/>
    <xf numFmtId="0" fontId="78" fillId="0" borderId="17" applyNumberFormat="0" applyFill="0" applyAlignment="0" applyProtection="0"/>
    <xf numFmtId="0" fontId="79" fillId="0" borderId="18" applyNumberFormat="0" applyFill="0" applyAlignment="0" applyProtection="0"/>
    <xf numFmtId="0" fontId="79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209" fontId="3" fillId="0" borderId="19" xfId="60" applyNumberFormat="1" applyFont="1" applyBorder="1" applyAlignment="1">
      <alignment horizontal="center" vertical="center" wrapText="1"/>
    </xf>
    <xf numFmtId="209" fontId="3" fillId="0" borderId="20" xfId="60" applyNumberFormat="1" applyFont="1" applyBorder="1" applyAlignment="1">
      <alignment horizontal="center" vertical="center" wrapText="1"/>
    </xf>
    <xf numFmtId="209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209" fontId="7" fillId="0" borderId="0" xfId="6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22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09" fontId="1" fillId="0" borderId="24" xfId="6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209" fontId="7" fillId="0" borderId="24" xfId="60" applyNumberFormat="1" applyFont="1" applyBorder="1" applyAlignment="1">
      <alignment/>
    </xf>
    <xf numFmtId="0" fontId="7" fillId="0" borderId="24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/>
    </xf>
    <xf numFmtId="209" fontId="7" fillId="0" borderId="26" xfId="60" applyNumberFormat="1" applyFont="1" applyBorder="1" applyAlignment="1">
      <alignment/>
    </xf>
    <xf numFmtId="0" fontId="8" fillId="0" borderId="27" xfId="0" applyFont="1" applyBorder="1" applyAlignment="1">
      <alignment horizontal="right"/>
    </xf>
    <xf numFmtId="43" fontId="1" fillId="0" borderId="24" xfId="0" applyNumberFormat="1" applyFont="1" applyBorder="1" applyAlignment="1">
      <alignment/>
    </xf>
    <xf numFmtId="209" fontId="1" fillId="0" borderId="28" xfId="60" applyNumberFormat="1" applyFont="1" applyBorder="1" applyAlignment="1">
      <alignment/>
    </xf>
    <xf numFmtId="210" fontId="1" fillId="0" borderId="25" xfId="0" applyNumberFormat="1" applyFont="1" applyBorder="1" applyAlignment="1">
      <alignment horizontal="left"/>
    </xf>
    <xf numFmtId="43" fontId="1" fillId="0" borderId="29" xfId="60" applyFont="1" applyBorder="1" applyAlignment="1">
      <alignment/>
    </xf>
    <xf numFmtId="43" fontId="1" fillId="0" borderId="23" xfId="60" applyFont="1" applyBorder="1" applyAlignment="1">
      <alignment/>
    </xf>
    <xf numFmtId="43" fontId="1" fillId="0" borderId="19" xfId="60" applyFont="1" applyBorder="1" applyAlignment="1">
      <alignment/>
    </xf>
    <xf numFmtId="213" fontId="1" fillId="0" borderId="23" xfId="6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5" fillId="0" borderId="24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3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209" fontId="1" fillId="0" borderId="0" xfId="60" applyNumberFormat="1" applyFont="1" applyBorder="1" applyAlignment="1">
      <alignment horizontal="left"/>
    </xf>
    <xf numFmtId="209" fontId="1" fillId="0" borderId="0" xfId="60" applyNumberFormat="1" applyFont="1" applyBorder="1" applyAlignment="1">
      <alignment/>
    </xf>
    <xf numFmtId="0" fontId="5" fillId="0" borderId="31" xfId="0" applyFont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5" fillId="0" borderId="0" xfId="93" applyFont="1" applyFill="1" applyBorder="1" applyAlignment="1" applyProtection="1">
      <alignment horizontal="center"/>
      <protection locked="0"/>
    </xf>
    <xf numFmtId="0" fontId="35" fillId="0" borderId="0" xfId="93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43" fontId="35" fillId="0" borderId="0" xfId="93" applyNumberFormat="1" applyFont="1" applyFill="1" applyAlignment="1" applyProtection="1">
      <alignment horizontal="center"/>
      <protection locked="0"/>
    </xf>
    <xf numFmtId="0" fontId="35" fillId="0" borderId="0" xfId="93" applyFont="1" applyFill="1" applyAlignment="1" applyProtection="1">
      <alignment horizontal="left"/>
      <protection locked="0"/>
    </xf>
    <xf numFmtId="0" fontId="43" fillId="0" borderId="0" xfId="0" applyFont="1" applyFill="1" applyAlignment="1" applyProtection="1">
      <alignment/>
      <protection locked="0"/>
    </xf>
    <xf numFmtId="0" fontId="35" fillId="0" borderId="0" xfId="93" applyFont="1" applyFill="1" applyBorder="1" applyAlignment="1" applyProtection="1">
      <alignment horizontal="right"/>
      <protection locked="0"/>
    </xf>
    <xf numFmtId="203" fontId="35" fillId="0" borderId="0" xfId="93" applyNumberFormat="1" applyFont="1" applyFill="1" applyBorder="1" applyAlignment="1" applyProtection="1">
      <alignment horizontal="right"/>
      <protection locked="0"/>
    </xf>
    <xf numFmtId="0" fontId="35" fillId="0" borderId="0" xfId="93" applyFont="1" applyFill="1" applyAlignment="1" applyProtection="1">
      <alignment horizontal="right"/>
      <protection locked="0"/>
    </xf>
    <xf numFmtId="210" fontId="7" fillId="0" borderId="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 quotePrefix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45" fillId="0" borderId="32" xfId="93" applyFont="1" applyFill="1" applyBorder="1" applyAlignment="1" applyProtection="1">
      <alignment horizontal="center" vertical="center"/>
      <protection/>
    </xf>
    <xf numFmtId="0" fontId="45" fillId="0" borderId="33" xfId="93" applyFont="1" applyFill="1" applyBorder="1" applyAlignment="1" applyProtection="1">
      <alignment horizontal="center" vertical="center"/>
      <protection/>
    </xf>
    <xf numFmtId="10" fontId="35" fillId="0" borderId="34" xfId="93" applyNumberFormat="1" applyFont="1" applyFill="1" applyBorder="1" applyAlignment="1" applyProtection="1">
      <alignment horizontal="center"/>
      <protection/>
    </xf>
    <xf numFmtId="0" fontId="35" fillId="0" borderId="28" xfId="93" applyFont="1" applyFill="1" applyBorder="1" applyAlignment="1" applyProtection="1">
      <alignment horizontal="center"/>
      <protection/>
    </xf>
    <xf numFmtId="0" fontId="35" fillId="0" borderId="24" xfId="93" applyFont="1" applyFill="1" applyBorder="1" applyAlignment="1" applyProtection="1">
      <alignment horizontal="center"/>
      <protection/>
    </xf>
    <xf numFmtId="0" fontId="35" fillId="0" borderId="24" xfId="93" applyFont="1" applyFill="1" applyBorder="1" applyAlignment="1" applyProtection="1">
      <alignment horizontal="center" vertical="center"/>
      <protection/>
    </xf>
    <xf numFmtId="0" fontId="35" fillId="0" borderId="0" xfId="93" applyFont="1" applyFill="1" applyBorder="1" applyAlignment="1" applyProtection="1">
      <alignment horizontal="center" vertical="center"/>
      <protection/>
    </xf>
    <xf numFmtId="0" fontId="46" fillId="0" borderId="35" xfId="93" applyFont="1" applyFill="1" applyBorder="1" applyAlignment="1" applyProtection="1">
      <alignment horizontal="left"/>
      <protection/>
    </xf>
    <xf numFmtId="0" fontId="35" fillId="0" borderId="35" xfId="93" applyFont="1" applyFill="1" applyBorder="1" applyAlignment="1" applyProtection="1">
      <alignment horizontal="right"/>
      <protection/>
    </xf>
    <xf numFmtId="0" fontId="35" fillId="0" borderId="36" xfId="93" applyFont="1" applyFill="1" applyBorder="1" applyAlignment="1" applyProtection="1">
      <alignment horizontal="center" vertical="top"/>
      <protection/>
    </xf>
    <xf numFmtId="0" fontId="46" fillId="0" borderId="0" xfId="93" applyFont="1" applyFill="1" applyBorder="1" applyAlignment="1" applyProtection="1">
      <alignment horizontal="left"/>
      <protection/>
    </xf>
    <xf numFmtId="0" fontId="35" fillId="0" borderId="0" xfId="93" applyFont="1" applyFill="1" applyBorder="1" applyAlignment="1" applyProtection="1">
      <alignment horizontal="right"/>
      <protection/>
    </xf>
    <xf numFmtId="0" fontId="46" fillId="0" borderId="37" xfId="93" applyFont="1" applyFill="1" applyBorder="1" applyAlignment="1" applyProtection="1">
      <alignment horizontal="left"/>
      <protection/>
    </xf>
    <xf numFmtId="0" fontId="35" fillId="0" borderId="37" xfId="93" applyFont="1" applyFill="1" applyBorder="1" applyAlignment="1" applyProtection="1">
      <alignment horizontal="right"/>
      <protection/>
    </xf>
    <xf numFmtId="0" fontId="35" fillId="0" borderId="36" xfId="93" applyFont="1" applyFill="1" applyBorder="1" applyAlignment="1" applyProtection="1">
      <alignment horizontal="left"/>
      <protection/>
    </xf>
    <xf numFmtId="0" fontId="46" fillId="0" borderId="38" xfId="93" applyFont="1" applyFill="1" applyBorder="1" applyAlignment="1" applyProtection="1">
      <alignment horizontal="center" vertical="top"/>
      <protection/>
    </xf>
    <xf numFmtId="0" fontId="35" fillId="0" borderId="35" xfId="93" applyFont="1" applyFill="1" applyBorder="1" applyAlignment="1" applyProtection="1">
      <alignment horizontal="left" vertical="center"/>
      <protection/>
    </xf>
    <xf numFmtId="0" fontId="35" fillId="0" borderId="39" xfId="93" applyFont="1" applyFill="1" applyBorder="1" applyAlignment="1" applyProtection="1">
      <alignment horizontal="left" vertical="center"/>
      <protection/>
    </xf>
    <xf numFmtId="0" fontId="44" fillId="0" borderId="36" xfId="93" applyFont="1" applyFill="1" applyBorder="1" applyAlignment="1" applyProtection="1">
      <alignment horizontal="center" vertical="top"/>
      <protection/>
    </xf>
    <xf numFmtId="0" fontId="44" fillId="0" borderId="0" xfId="93" applyFont="1" applyFill="1" applyBorder="1" applyAlignment="1" applyProtection="1">
      <alignment horizontal="right" vertical="center"/>
      <protection/>
    </xf>
    <xf numFmtId="0" fontId="44" fillId="0" borderId="37" xfId="93" applyFont="1" applyFill="1" applyBorder="1" applyAlignment="1" applyProtection="1">
      <alignment horizontal="center" vertical="center"/>
      <protection/>
    </xf>
    <xf numFmtId="43" fontId="44" fillId="0" borderId="37" xfId="93" applyNumberFormat="1" applyFont="1" applyFill="1" applyBorder="1" applyAlignment="1" applyProtection="1">
      <alignment horizontal="left" vertical="center"/>
      <protection/>
    </xf>
    <xf numFmtId="0" fontId="44" fillId="0" borderId="34" xfId="93" applyFont="1" applyFill="1" applyBorder="1" applyAlignment="1" applyProtection="1">
      <alignment horizontal="left" vertical="center"/>
      <protection/>
    </xf>
    <xf numFmtId="0" fontId="44" fillId="0" borderId="0" xfId="93" applyFont="1" applyFill="1" applyBorder="1" applyAlignment="1" applyProtection="1">
      <alignment horizontal="center" vertical="center"/>
      <protection/>
    </xf>
    <xf numFmtId="43" fontId="44" fillId="0" borderId="0" xfId="93" applyNumberFormat="1" applyFont="1" applyFill="1" applyBorder="1" applyAlignment="1" applyProtection="1">
      <alignment horizontal="center" vertical="center"/>
      <protection/>
    </xf>
    <xf numFmtId="0" fontId="44" fillId="0" borderId="0" xfId="93" applyFont="1" applyFill="1" applyBorder="1" applyAlignment="1" applyProtection="1">
      <alignment horizontal="left" vertical="center"/>
      <protection/>
    </xf>
    <xf numFmtId="0" fontId="44" fillId="0" borderId="34" xfId="93" applyFont="1" applyFill="1" applyBorder="1" applyAlignment="1" applyProtection="1">
      <alignment horizontal="center" vertical="center"/>
      <protection/>
    </xf>
    <xf numFmtId="0" fontId="45" fillId="0" borderId="0" xfId="93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44" fillId="0" borderId="34" xfId="93" applyFont="1" applyFill="1" applyBorder="1" applyAlignment="1" applyProtection="1">
      <alignment/>
      <protection/>
    </xf>
    <xf numFmtId="0" fontId="46" fillId="0" borderId="0" xfId="93" applyFont="1" applyFill="1" applyBorder="1" applyAlignment="1" applyProtection="1">
      <alignment horizontal="left" vertical="center"/>
      <protection/>
    </xf>
    <xf numFmtId="203" fontId="48" fillId="0" borderId="21" xfId="93" applyNumberFormat="1" applyFont="1" applyFill="1" applyBorder="1" applyAlignment="1" applyProtection="1">
      <alignment horizontal="center" vertical="center"/>
      <protection/>
    </xf>
    <xf numFmtId="0" fontId="35" fillId="0" borderId="40" xfId="93" applyFont="1" applyFill="1" applyBorder="1" applyAlignment="1" applyProtection="1">
      <alignment horizontal="center" vertical="top"/>
      <protection/>
    </xf>
    <xf numFmtId="0" fontId="35" fillId="0" borderId="41" xfId="93" applyFont="1" applyFill="1" applyBorder="1" applyAlignment="1" applyProtection="1">
      <alignment horizontal="center" vertical="center"/>
      <protection/>
    </xf>
    <xf numFmtId="0" fontId="35" fillId="0" borderId="42" xfId="93" applyFont="1" applyFill="1" applyBorder="1" applyAlignment="1" applyProtection="1">
      <alignment horizontal="center"/>
      <protection/>
    </xf>
    <xf numFmtId="43" fontId="35" fillId="0" borderId="0" xfId="63" applyFont="1" applyFill="1" applyAlignment="1" applyProtection="1">
      <alignment horizontal="center"/>
      <protection locked="0"/>
    </xf>
    <xf numFmtId="43" fontId="1" fillId="0" borderId="0" xfId="63" applyFont="1" applyFill="1" applyAlignment="1" applyProtection="1">
      <alignment/>
      <protection locked="0"/>
    </xf>
    <xf numFmtId="209" fontId="1" fillId="0" borderId="0" xfId="63" applyNumberFormat="1" applyFont="1" applyFill="1" applyBorder="1" applyAlignment="1" applyProtection="1">
      <alignment horizontal="center"/>
      <protection locked="0"/>
    </xf>
    <xf numFmtId="0" fontId="35" fillId="0" borderId="43" xfId="93" applyFont="1" applyFill="1" applyBorder="1" applyAlignment="1" applyProtection="1">
      <alignment horizontal="center"/>
      <protection locked="0"/>
    </xf>
    <xf numFmtId="43" fontId="35" fillId="0" borderId="43" xfId="63" applyFont="1" applyFill="1" applyBorder="1" applyAlignment="1" applyProtection="1">
      <alignment horizontal="center"/>
      <protection locked="0"/>
    </xf>
    <xf numFmtId="213" fontId="51" fillId="55" borderId="44" xfId="63" applyNumberFormat="1" applyFont="1" applyFill="1" applyBorder="1" applyAlignment="1" applyProtection="1">
      <alignment horizontal="center"/>
      <protection locked="0"/>
    </xf>
    <xf numFmtId="43" fontId="35" fillId="0" borderId="45" xfId="63" applyFont="1" applyFill="1" applyBorder="1" applyAlignment="1" applyProtection="1">
      <alignment horizontal="center"/>
      <protection locked="0"/>
    </xf>
    <xf numFmtId="0" fontId="35" fillId="0" borderId="46" xfId="93" applyFont="1" applyFill="1" applyBorder="1" applyAlignment="1" applyProtection="1">
      <alignment/>
      <protection locked="0"/>
    </xf>
    <xf numFmtId="203" fontId="35" fillId="0" borderId="47" xfId="93" applyNumberFormat="1" applyFont="1" applyFill="1" applyBorder="1" applyAlignment="1" applyProtection="1">
      <alignment horizontal="center"/>
      <protection/>
    </xf>
    <xf numFmtId="43" fontId="35" fillId="0" borderId="48" xfId="63" applyFont="1" applyFill="1" applyBorder="1" applyAlignment="1" applyProtection="1">
      <alignment horizontal="center"/>
      <protection locked="0"/>
    </xf>
    <xf numFmtId="213" fontId="35" fillId="0" borderId="49" xfId="63" applyNumberFormat="1" applyFont="1" applyFill="1" applyBorder="1" applyAlignment="1" applyProtection="1">
      <alignment/>
      <protection locked="0"/>
    </xf>
    <xf numFmtId="0" fontId="34" fillId="0" borderId="0" xfId="93" applyFont="1" applyFill="1" applyBorder="1" applyAlignment="1" applyProtection="1">
      <alignment horizontal="center"/>
      <protection locked="0"/>
    </xf>
    <xf numFmtId="0" fontId="34" fillId="55" borderId="50" xfId="93" applyFont="1" applyFill="1" applyBorder="1" applyAlignment="1" applyProtection="1">
      <alignment horizontal="center"/>
      <protection locked="0"/>
    </xf>
    <xf numFmtId="213" fontId="51" fillId="55" borderId="44" xfId="63" applyNumberFormat="1" applyFont="1" applyFill="1" applyBorder="1" applyAlignment="1" applyProtection="1">
      <alignment horizontal="left"/>
      <protection locked="0"/>
    </xf>
    <xf numFmtId="0" fontId="35" fillId="0" borderId="49" xfId="93" applyFont="1" applyFill="1" applyBorder="1" applyAlignment="1" applyProtection="1">
      <alignment/>
      <protection locked="0"/>
    </xf>
    <xf numFmtId="0" fontId="34" fillId="56" borderId="50" xfId="93" applyFont="1" applyFill="1" applyBorder="1" applyAlignment="1" applyProtection="1">
      <alignment horizontal="center"/>
      <protection locked="0"/>
    </xf>
    <xf numFmtId="43" fontId="50" fillId="56" borderId="44" xfId="63" applyFont="1" applyFill="1" applyBorder="1" applyAlignment="1" applyProtection="1">
      <alignment/>
      <protection locked="0"/>
    </xf>
    <xf numFmtId="0" fontId="35" fillId="5" borderId="50" xfId="93" applyFont="1" applyFill="1" applyBorder="1" applyAlignment="1" applyProtection="1">
      <alignment horizontal="center"/>
      <protection locked="0"/>
    </xf>
    <xf numFmtId="203" fontId="35" fillId="5" borderId="44" xfId="93" applyNumberFormat="1" applyFont="1" applyFill="1" applyBorder="1" applyAlignment="1" applyProtection="1">
      <alignment horizontal="right"/>
      <protection locked="0"/>
    </xf>
    <xf numFmtId="43" fontId="35" fillId="0" borderId="43" xfId="63" applyFont="1" applyFill="1" applyBorder="1" applyAlignment="1" applyProtection="1">
      <alignment horizontal="center" vertical="center"/>
      <protection locked="0"/>
    </xf>
    <xf numFmtId="0" fontId="34" fillId="57" borderId="50" xfId="93" applyFont="1" applyFill="1" applyBorder="1" applyAlignment="1" applyProtection="1">
      <alignment horizontal="center"/>
      <protection locked="0"/>
    </xf>
    <xf numFmtId="43" fontId="50" fillId="57" borderId="44" xfId="63" applyFont="1" applyFill="1" applyBorder="1" applyAlignment="1" applyProtection="1">
      <alignment/>
      <protection locked="0"/>
    </xf>
    <xf numFmtId="0" fontId="35" fillId="17" borderId="50" xfId="93" applyFont="1" applyFill="1" applyBorder="1" applyAlignment="1" applyProtection="1">
      <alignment horizontal="center"/>
      <protection locked="0"/>
    </xf>
    <xf numFmtId="0" fontId="35" fillId="17" borderId="44" xfId="93" applyFont="1" applyFill="1" applyBorder="1" applyAlignment="1" applyProtection="1">
      <alignment horizontal="right"/>
      <protection locked="0"/>
    </xf>
    <xf numFmtId="43" fontId="35" fillId="0" borderId="48" xfId="63" applyFont="1" applyFill="1" applyBorder="1" applyAlignment="1" applyProtection="1">
      <alignment horizontal="center" vertical="center"/>
      <protection locked="0"/>
    </xf>
    <xf numFmtId="233" fontId="35" fillId="41" borderId="44" xfId="63" applyNumberFormat="1" applyFont="1" applyFill="1" applyBorder="1" applyAlignment="1" applyProtection="1">
      <alignment horizontal="left"/>
      <protection locked="0"/>
    </xf>
    <xf numFmtId="233" fontId="35" fillId="3" borderId="44" xfId="63" applyNumberFormat="1" applyFont="1" applyFill="1" applyBorder="1" applyAlignment="1" applyProtection="1">
      <alignment horizontal="left"/>
      <protection locked="0"/>
    </xf>
    <xf numFmtId="219" fontId="35" fillId="0" borderId="0" xfId="93" applyNumberFormat="1" applyFont="1" applyFill="1" applyAlignment="1" applyProtection="1">
      <alignment horizontal="center"/>
      <protection locked="0"/>
    </xf>
    <xf numFmtId="233" fontId="54" fillId="2" borderId="44" xfId="63" applyNumberFormat="1" applyFont="1" applyFill="1" applyBorder="1" applyAlignment="1" applyProtection="1">
      <alignment horizontal="left"/>
      <protection locked="0"/>
    </xf>
    <xf numFmtId="203" fontId="35" fillId="0" borderId="49" xfId="93" applyNumberFormat="1" applyFont="1" applyFill="1" applyBorder="1" applyAlignment="1" applyProtection="1">
      <alignment/>
      <protection locked="0"/>
    </xf>
    <xf numFmtId="43" fontId="35" fillId="0" borderId="0" xfId="63" applyNumberFormat="1" applyFont="1" applyFill="1" applyAlignment="1" applyProtection="1">
      <alignment horizontal="center"/>
      <protection locked="0"/>
    </xf>
    <xf numFmtId="213" fontId="44" fillId="0" borderId="37" xfId="63" applyNumberFormat="1" applyFont="1" applyFill="1" applyBorder="1" applyAlignment="1" applyProtection="1">
      <alignment horizontal="left" vertical="center"/>
      <protection/>
    </xf>
    <xf numFmtId="43" fontId="44" fillId="0" borderId="37" xfId="63" applyFont="1" applyFill="1" applyBorder="1" applyAlignment="1" applyProtection="1">
      <alignment horizontal="center" vertical="center"/>
      <protection/>
    </xf>
    <xf numFmtId="43" fontId="35" fillId="0" borderId="51" xfId="63" applyFont="1" applyFill="1" applyBorder="1" applyAlignment="1" applyProtection="1">
      <alignment horizontal="center"/>
      <protection locked="0"/>
    </xf>
    <xf numFmtId="213" fontId="35" fillId="0" borderId="52" xfId="63" applyNumberFormat="1" applyFont="1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213" fontId="35" fillId="0" borderId="0" xfId="63" applyNumberFormat="1" applyFont="1" applyFill="1" applyAlignment="1" applyProtection="1">
      <alignment horizontal="center"/>
      <protection hidden="1"/>
    </xf>
    <xf numFmtId="0" fontId="35" fillId="0" borderId="0" xfId="93" applyFont="1" applyFill="1" applyAlignment="1" applyProtection="1">
      <alignment horizontal="center"/>
      <protection hidden="1"/>
    </xf>
    <xf numFmtId="213" fontId="51" fillId="55" borderId="44" xfId="63" applyNumberFormat="1" applyFont="1" applyFill="1" applyBorder="1" applyAlignment="1" applyProtection="1">
      <alignment horizontal="center"/>
      <protection hidden="1"/>
    </xf>
    <xf numFmtId="213" fontId="52" fillId="0" borderId="0" xfId="63" applyNumberFormat="1" applyFont="1" applyFill="1" applyBorder="1" applyAlignment="1" applyProtection="1">
      <alignment horizontal="center"/>
      <protection hidden="1"/>
    </xf>
    <xf numFmtId="213" fontId="53" fillId="0" borderId="0" xfId="63" applyNumberFormat="1" applyFont="1" applyFill="1" applyBorder="1" applyAlignment="1" applyProtection="1">
      <alignment horizontal="center"/>
      <protection hidden="1"/>
    </xf>
    <xf numFmtId="213" fontId="35" fillId="0" borderId="43" xfId="63" applyNumberFormat="1" applyFont="1" applyFill="1" applyBorder="1" applyAlignment="1" applyProtection="1">
      <alignment horizontal="center"/>
      <protection hidden="1"/>
    </xf>
    <xf numFmtId="213" fontId="35" fillId="0" borderId="45" xfId="63" applyNumberFormat="1" applyFont="1" applyFill="1" applyBorder="1" applyAlignment="1" applyProtection="1">
      <alignment horizontal="center"/>
      <protection hidden="1"/>
    </xf>
    <xf numFmtId="203" fontId="35" fillId="0" borderId="46" xfId="93" applyNumberFormat="1" applyFont="1" applyFill="1" applyBorder="1" applyAlignment="1" applyProtection="1">
      <alignment horizontal="center"/>
      <protection hidden="1"/>
    </xf>
    <xf numFmtId="213" fontId="35" fillId="0" borderId="48" xfId="63" applyNumberFormat="1" applyFont="1" applyFill="1" applyBorder="1" applyAlignment="1" applyProtection="1">
      <alignment horizontal="center"/>
      <protection hidden="1"/>
    </xf>
    <xf numFmtId="203" fontId="35" fillId="0" borderId="49" xfId="93" applyNumberFormat="1" applyFont="1" applyFill="1" applyBorder="1" applyAlignment="1" applyProtection="1">
      <alignment horizontal="center"/>
      <protection hidden="1"/>
    </xf>
    <xf numFmtId="0" fontId="35" fillId="0" borderId="0" xfId="93" applyFont="1" applyFill="1" applyAlignment="1" applyProtection="1">
      <alignment horizontal="left"/>
      <protection hidden="1"/>
    </xf>
    <xf numFmtId="213" fontId="35" fillId="0" borderId="43" xfId="63" applyNumberFormat="1" applyFont="1" applyFill="1" applyBorder="1" applyAlignment="1" applyProtection="1">
      <alignment horizontal="center" vertical="center"/>
      <protection hidden="1"/>
    </xf>
    <xf numFmtId="213" fontId="35" fillId="0" borderId="48" xfId="63" applyNumberFormat="1" applyFont="1" applyFill="1" applyBorder="1" applyAlignment="1" applyProtection="1">
      <alignment horizontal="center" vertical="center"/>
      <protection hidden="1"/>
    </xf>
    <xf numFmtId="203" fontId="35" fillId="0" borderId="49" xfId="93" applyNumberFormat="1" applyFont="1" applyFill="1" applyBorder="1" applyAlignment="1" applyProtection="1">
      <alignment horizontal="center" vertical="center"/>
      <protection hidden="1"/>
    </xf>
    <xf numFmtId="213" fontId="35" fillId="0" borderId="51" xfId="63" applyNumberFormat="1" applyFont="1" applyFill="1" applyBorder="1" applyAlignment="1" applyProtection="1">
      <alignment horizontal="center"/>
      <protection hidden="1"/>
    </xf>
    <xf numFmtId="203" fontId="35" fillId="0" borderId="52" xfId="93" applyNumberFormat="1" applyFont="1" applyFill="1" applyBorder="1" applyAlignment="1" applyProtection="1">
      <alignment horizontal="center"/>
      <protection hidden="1"/>
    </xf>
    <xf numFmtId="213" fontId="0" fillId="0" borderId="43" xfId="63" applyNumberFormat="1" applyFont="1" applyFill="1" applyBorder="1" applyAlignment="1" applyProtection="1">
      <alignment/>
      <protection hidden="1"/>
    </xf>
    <xf numFmtId="0" fontId="35" fillId="0" borderId="0" xfId="93" applyFont="1" applyFill="1" applyBorder="1" applyAlignment="1" applyProtection="1">
      <alignment horizontal="center"/>
      <protection hidden="1"/>
    </xf>
    <xf numFmtId="203" fontId="35" fillId="0" borderId="53" xfId="93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209" fontId="3" fillId="0" borderId="22" xfId="60" applyNumberFormat="1" applyFont="1" applyBorder="1" applyAlignment="1">
      <alignment horizontal="center"/>
    </xf>
    <xf numFmtId="0" fontId="55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209" fontId="58" fillId="0" borderId="0" xfId="60" applyNumberFormat="1" applyFont="1" applyBorder="1" applyAlignment="1">
      <alignment horizontal="center"/>
    </xf>
    <xf numFmtId="209" fontId="7" fillId="0" borderId="0" xfId="6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43" fontId="6" fillId="0" borderId="0" xfId="60" applyFont="1" applyBorder="1" applyAlignment="1">
      <alignment horizontal="left" vertical="center"/>
    </xf>
    <xf numFmtId="43" fontId="6" fillId="0" borderId="29" xfId="60" applyFont="1" applyBorder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209" fontId="7" fillId="0" borderId="24" xfId="60" applyNumberFormat="1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43" fontId="7" fillId="0" borderId="24" xfId="60" applyFont="1" applyBorder="1" applyAlignment="1" applyProtection="1">
      <alignment vertical="center"/>
      <protection locked="0"/>
    </xf>
    <xf numFmtId="43" fontId="7" fillId="0" borderId="24" xfId="60" applyFont="1" applyBorder="1" applyAlignment="1" applyProtection="1">
      <alignment horizontal="center" vertical="center"/>
      <protection locked="0"/>
    </xf>
    <xf numFmtId="43" fontId="7" fillId="0" borderId="55" xfId="60" applyFont="1" applyBorder="1" applyAlignment="1" applyProtection="1">
      <alignment horizontal="center" vertical="center"/>
      <protection locked="0"/>
    </xf>
    <xf numFmtId="198" fontId="7" fillId="0" borderId="55" xfId="6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4" xfId="94" applyFont="1" applyBorder="1" applyAlignment="1" applyProtection="1">
      <alignment horizontal="center" vertical="center"/>
      <protection locked="0"/>
    </xf>
    <xf numFmtId="2" fontId="7" fillId="0" borderId="54" xfId="94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215" fontId="7" fillId="0" borderId="0" xfId="0" applyNumberFormat="1" applyFont="1" applyBorder="1" applyAlignment="1" applyProtection="1">
      <alignment horizontal="left" vertical="center"/>
      <protection locked="0"/>
    </xf>
    <xf numFmtId="209" fontId="7" fillId="0" borderId="0" xfId="60" applyNumberFormat="1" applyFont="1" applyBorder="1" applyAlignment="1" applyProtection="1">
      <alignment horizontal="left" vertical="center"/>
      <protection locked="0"/>
    </xf>
    <xf numFmtId="43" fontId="7" fillId="0" borderId="0" xfId="60" applyFont="1" applyBorder="1" applyAlignment="1" applyProtection="1">
      <alignment vertical="center"/>
      <protection locked="0"/>
    </xf>
    <xf numFmtId="43" fontId="7" fillId="0" borderId="0" xfId="60" applyFont="1" applyBorder="1" applyAlignment="1" applyProtection="1">
      <alignment horizontal="center" vertical="center"/>
      <protection locked="0"/>
    </xf>
    <xf numFmtId="198" fontId="7" fillId="0" borderId="0" xfId="60" applyNumberFormat="1" applyFont="1" applyBorder="1" applyAlignment="1" applyProtection="1">
      <alignment vertical="center"/>
      <protection locked="0"/>
    </xf>
    <xf numFmtId="43" fontId="6" fillId="0" borderId="56" xfId="60" applyFont="1" applyBorder="1" applyAlignment="1" applyProtection="1">
      <alignment vertical="center"/>
      <protection locked="0"/>
    </xf>
    <xf numFmtId="43" fontId="6" fillId="0" borderId="56" xfId="60" applyFont="1" applyBorder="1" applyAlignment="1" applyProtection="1">
      <alignment horizontal="center" vertical="center"/>
      <protection locked="0"/>
    </xf>
    <xf numFmtId="198" fontId="7" fillId="0" borderId="57" xfId="6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209" fontId="7" fillId="0" borderId="0" xfId="60" applyNumberFormat="1" applyFont="1" applyAlignment="1">
      <alignment vertical="center"/>
    </xf>
    <xf numFmtId="43" fontId="7" fillId="0" borderId="0" xfId="60" applyFont="1" applyAlignment="1">
      <alignment vertical="center"/>
    </xf>
    <xf numFmtId="43" fontId="7" fillId="0" borderId="0" xfId="6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94" applyFont="1" applyBorder="1" applyAlignment="1">
      <alignment vertical="center"/>
      <protection/>
    </xf>
    <xf numFmtId="0" fontId="7" fillId="0" borderId="0" xfId="94" applyFont="1" applyBorder="1" applyAlignment="1">
      <alignment vertical="center"/>
      <protection/>
    </xf>
    <xf numFmtId="209" fontId="7" fillId="0" borderId="0" xfId="6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7" fillId="0" borderId="0" xfId="60" applyFont="1" applyBorder="1" applyAlignment="1">
      <alignment vertical="center"/>
    </xf>
    <xf numFmtId="43" fontId="7" fillId="0" borderId="0" xfId="60" applyFont="1" applyBorder="1" applyAlignment="1">
      <alignment horizontal="center" vertical="center"/>
    </xf>
    <xf numFmtId="214" fontId="6" fillId="0" borderId="0" xfId="60" applyNumberFormat="1" applyFont="1" applyBorder="1" applyAlignment="1" applyProtection="1">
      <alignment vertical="center"/>
      <protection locked="0"/>
    </xf>
    <xf numFmtId="49" fontId="6" fillId="0" borderId="0" xfId="94" applyNumberFormat="1" applyFont="1" applyBorder="1" applyAlignment="1">
      <alignment horizontal="left" vertical="center"/>
      <protection/>
    </xf>
    <xf numFmtId="0" fontId="1" fillId="0" borderId="0" xfId="0" applyFont="1" applyAlignment="1">
      <alignment/>
    </xf>
    <xf numFmtId="0" fontId="33" fillId="0" borderId="0" xfId="93" applyFont="1" applyFill="1" applyAlignment="1" applyProtection="1">
      <alignment horizontal="center"/>
      <protection locked="0"/>
    </xf>
    <xf numFmtId="0" fontId="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3" fontId="7" fillId="0" borderId="0" xfId="60" applyFont="1" applyAlignment="1">
      <alignment/>
    </xf>
    <xf numFmtId="43" fontId="7" fillId="0" borderId="0" xfId="60" applyFont="1" applyAlignment="1">
      <alignment horizontal="left"/>
    </xf>
    <xf numFmtId="43" fontId="7" fillId="0" borderId="0" xfId="60" applyFont="1" applyAlignment="1">
      <alignment horizontal="center"/>
    </xf>
    <xf numFmtId="209" fontId="58" fillId="0" borderId="0" xfId="6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209" fontId="1" fillId="0" borderId="0" xfId="6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43" fontId="1" fillId="0" borderId="54" xfId="60" applyFont="1" applyBorder="1" applyAlignment="1">
      <alignment horizontal="center"/>
    </xf>
    <xf numFmtId="43" fontId="1" fillId="0" borderId="22" xfId="60" applyFont="1" applyBorder="1" applyAlignment="1">
      <alignment horizontal="center"/>
    </xf>
    <xf numFmtId="43" fontId="1" fillId="0" borderId="55" xfId="6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10" fontId="1" fillId="0" borderId="22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209" fontId="3" fillId="0" borderId="22" xfId="6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1" fillId="0" borderId="5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09" fontId="3" fillId="0" borderId="59" xfId="60" applyNumberFormat="1" applyFont="1" applyBorder="1" applyAlignment="1">
      <alignment horizontal="center" vertical="center" wrapText="1"/>
    </xf>
    <xf numFmtId="209" fontId="3" fillId="0" borderId="21" xfId="60" applyNumberFormat="1" applyFont="1" applyBorder="1" applyAlignment="1">
      <alignment horizontal="center" vertical="center" wrapText="1"/>
    </xf>
    <xf numFmtId="209" fontId="3" fillId="0" borderId="30" xfId="6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09" fontId="3" fillId="0" borderId="60" xfId="60" applyNumberFormat="1" applyFont="1" applyBorder="1" applyAlignment="1">
      <alignment horizontal="center" vertical="center" wrapText="1"/>
    </xf>
    <xf numFmtId="209" fontId="3" fillId="0" borderId="61" xfId="60" applyNumberFormat="1" applyFont="1" applyBorder="1" applyAlignment="1">
      <alignment horizontal="center" vertical="center" wrapText="1"/>
    </xf>
    <xf numFmtId="209" fontId="3" fillId="0" borderId="62" xfId="6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0" fontId="62" fillId="0" borderId="0" xfId="0" applyFont="1" applyAlignment="1">
      <alignment horizontal="center" vertical="center"/>
    </xf>
    <xf numFmtId="43" fontId="1" fillId="0" borderId="66" xfId="60" applyFont="1" applyBorder="1" applyAlignment="1">
      <alignment horizontal="center"/>
    </xf>
    <xf numFmtId="43" fontId="1" fillId="0" borderId="67" xfId="60" applyFont="1" applyBorder="1" applyAlignment="1">
      <alignment horizontal="center"/>
    </xf>
    <xf numFmtId="43" fontId="1" fillId="0" borderId="57" xfId="6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43" fontId="1" fillId="0" borderId="68" xfId="60" applyFont="1" applyBorder="1" applyAlignment="1">
      <alignment horizontal="center"/>
    </xf>
    <xf numFmtId="43" fontId="1" fillId="0" borderId="58" xfId="60" applyFont="1" applyBorder="1" applyAlignment="1">
      <alignment horizontal="center"/>
    </xf>
    <xf numFmtId="43" fontId="1" fillId="0" borderId="69" xfId="6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1" fillId="0" borderId="60" xfId="0" applyFont="1" applyBorder="1" applyAlignment="1">
      <alignment horizontal="right"/>
    </xf>
    <xf numFmtId="0" fontId="1" fillId="0" borderId="61" xfId="0" applyFont="1" applyBorder="1" applyAlignment="1">
      <alignment horizontal="right"/>
    </xf>
    <xf numFmtId="0" fontId="1" fillId="0" borderId="62" xfId="0" applyFont="1" applyBorder="1" applyAlignment="1">
      <alignment horizontal="right"/>
    </xf>
    <xf numFmtId="0" fontId="37" fillId="0" borderId="0" xfId="0" applyFont="1" applyAlignment="1">
      <alignment horizontal="center"/>
    </xf>
    <xf numFmtId="0" fontId="3" fillId="0" borderId="7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209" fontId="1" fillId="0" borderId="63" xfId="60" applyNumberFormat="1" applyFont="1" applyBorder="1" applyAlignment="1">
      <alignment horizontal="center"/>
    </xf>
    <xf numFmtId="209" fontId="1" fillId="0" borderId="64" xfId="60" applyNumberFormat="1" applyFont="1" applyBorder="1" applyAlignment="1">
      <alignment horizontal="center"/>
    </xf>
    <xf numFmtId="209" fontId="1" fillId="0" borderId="65" xfId="60" applyNumberFormat="1" applyFont="1" applyBorder="1" applyAlignment="1">
      <alignment horizontal="center"/>
    </xf>
    <xf numFmtId="209" fontId="60" fillId="0" borderId="0" xfId="6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63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4" fillId="0" borderId="7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3" fillId="0" borderId="54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10" fontId="13" fillId="0" borderId="22" xfId="0" applyNumberFormat="1" applyFont="1" applyBorder="1" applyAlignment="1">
      <alignment horizontal="center" vertical="center"/>
    </xf>
    <xf numFmtId="10" fontId="13" fillId="0" borderId="55" xfId="0" applyNumberFormat="1" applyFont="1" applyBorder="1" applyAlignment="1">
      <alignment horizontal="center" vertical="center"/>
    </xf>
    <xf numFmtId="10" fontId="13" fillId="0" borderId="58" xfId="0" applyNumberFormat="1" applyFont="1" applyBorder="1" applyAlignment="1">
      <alignment horizontal="center" vertical="center"/>
    </xf>
    <xf numFmtId="10" fontId="13" fillId="0" borderId="6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0" fontId="13" fillId="0" borderId="27" xfId="0" applyNumberFormat="1" applyFont="1" applyBorder="1" applyAlignment="1">
      <alignment horizontal="center" vertical="center"/>
    </xf>
    <xf numFmtId="10" fontId="13" fillId="0" borderId="74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left"/>
    </xf>
    <xf numFmtId="0" fontId="1" fillId="0" borderId="75" xfId="0" applyFont="1" applyBorder="1" applyAlignment="1">
      <alignment horizontal="right"/>
    </xf>
    <xf numFmtId="0" fontId="1" fillId="0" borderId="76" xfId="0" applyFont="1" applyBorder="1" applyAlignment="1">
      <alignment horizontal="right"/>
    </xf>
    <xf numFmtId="0" fontId="1" fillId="0" borderId="77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1" fillId="0" borderId="0" xfId="0" applyFont="1" applyAlignment="1">
      <alignment horizontal="center" vertical="center"/>
    </xf>
    <xf numFmtId="209" fontId="1" fillId="0" borderId="22" xfId="60" applyNumberFormat="1" applyFont="1" applyBorder="1" applyAlignment="1">
      <alignment horizontal="left"/>
    </xf>
    <xf numFmtId="0" fontId="13" fillId="0" borderId="78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210" fontId="7" fillId="0" borderId="22" xfId="0" applyNumberFormat="1" applyFont="1" applyBorder="1" applyAlignment="1">
      <alignment horizontal="left"/>
    </xf>
    <xf numFmtId="0" fontId="36" fillId="0" borderId="62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209" fontId="6" fillId="0" borderId="70" xfId="60" applyNumberFormat="1" applyFont="1" applyBorder="1" applyAlignment="1">
      <alignment horizontal="center" vertical="center"/>
    </xf>
    <xf numFmtId="209" fontId="6" fillId="0" borderId="29" xfId="6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43" fontId="6" fillId="0" borderId="0" xfId="60" applyFont="1" applyBorder="1" applyAlignment="1">
      <alignment horizontal="left" vertical="center"/>
    </xf>
    <xf numFmtId="210" fontId="7" fillId="0" borderId="0" xfId="0" applyNumberFormat="1" applyFont="1" applyBorder="1" applyAlignment="1">
      <alignment horizontal="left" vertical="center"/>
    </xf>
    <xf numFmtId="198" fontId="7" fillId="0" borderId="22" xfId="60" applyNumberFormat="1" applyFont="1" applyBorder="1" applyAlignment="1" applyProtection="1">
      <alignment vertical="center"/>
      <protection locked="0"/>
    </xf>
    <xf numFmtId="198" fontId="7" fillId="0" borderId="55" xfId="60" applyNumberFormat="1" applyFont="1" applyBorder="1" applyAlignment="1" applyProtection="1">
      <alignment vertical="center"/>
      <protection locked="0"/>
    </xf>
    <xf numFmtId="215" fontId="6" fillId="0" borderId="54" xfId="0" applyNumberFormat="1" applyFont="1" applyBorder="1" applyAlignment="1" applyProtection="1">
      <alignment horizontal="left" vertical="center"/>
      <protection locked="0"/>
    </xf>
    <xf numFmtId="215" fontId="6" fillId="0" borderId="22" xfId="0" applyNumberFormat="1" applyFont="1" applyBorder="1" applyAlignment="1" applyProtection="1">
      <alignment horizontal="left" vertical="center"/>
      <protection locked="0"/>
    </xf>
    <xf numFmtId="215" fontId="6" fillId="0" borderId="55" xfId="0" applyNumberFormat="1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215" fontId="7" fillId="0" borderId="54" xfId="0" applyNumberFormat="1" applyFont="1" applyBorder="1" applyAlignment="1" applyProtection="1">
      <alignment horizontal="left" vertical="center"/>
      <protection locked="0"/>
    </xf>
    <xf numFmtId="215" fontId="7" fillId="0" borderId="22" xfId="0" applyNumberFormat="1" applyFont="1" applyBorder="1" applyAlignment="1" applyProtection="1">
      <alignment horizontal="left" vertical="center"/>
      <protection locked="0"/>
    </xf>
    <xf numFmtId="215" fontId="7" fillId="0" borderId="55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3" fontId="6" fillId="0" borderId="79" xfId="60" applyFont="1" applyBorder="1" applyAlignment="1">
      <alignment horizontal="center" vertical="center"/>
    </xf>
    <xf numFmtId="43" fontId="6" fillId="0" borderId="80" xfId="60" applyFont="1" applyBorder="1" applyAlignment="1">
      <alignment horizontal="center" vertical="center"/>
    </xf>
    <xf numFmtId="198" fontId="5" fillId="0" borderId="22" xfId="60" applyNumberFormat="1" applyFont="1" applyBorder="1" applyAlignment="1" applyProtection="1">
      <alignment vertical="center"/>
      <protection locked="0"/>
    </xf>
    <xf numFmtId="198" fontId="5" fillId="0" borderId="55" xfId="60" applyNumberFormat="1" applyFont="1" applyBorder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3" fontId="6" fillId="0" borderId="19" xfId="60" applyFont="1" applyBorder="1" applyAlignment="1">
      <alignment horizontal="center" vertical="center" wrapText="1"/>
    </xf>
    <xf numFmtId="43" fontId="6" fillId="0" borderId="20" xfId="60" applyFont="1" applyBorder="1" applyAlignment="1">
      <alignment horizontal="center" vertical="center" wrapText="1"/>
    </xf>
    <xf numFmtId="0" fontId="46" fillId="0" borderId="0" xfId="93" applyFont="1" applyFill="1" applyAlignment="1" applyProtection="1">
      <alignment horizontal="center"/>
      <protection locked="0"/>
    </xf>
    <xf numFmtId="0" fontId="35" fillId="0" borderId="38" xfId="93" applyFont="1" applyFill="1" applyBorder="1" applyAlignment="1" applyProtection="1">
      <alignment horizontal="center" vertical="top"/>
      <protection/>
    </xf>
    <xf numFmtId="0" fontId="35" fillId="0" borderId="36" xfId="93" applyFont="1" applyFill="1" applyBorder="1" applyAlignment="1" applyProtection="1">
      <alignment horizontal="center" vertical="top"/>
      <protection/>
    </xf>
    <xf numFmtId="0" fontId="35" fillId="0" borderId="81" xfId="93" applyFont="1" applyFill="1" applyBorder="1" applyAlignment="1" applyProtection="1">
      <alignment horizontal="center" vertical="top"/>
      <protection/>
    </xf>
    <xf numFmtId="43" fontId="35" fillId="0" borderId="35" xfId="93" applyNumberFormat="1" applyFont="1" applyFill="1" applyBorder="1" applyAlignment="1" applyProtection="1">
      <alignment horizontal="left"/>
      <protection/>
    </xf>
    <xf numFmtId="0" fontId="0" fillId="0" borderId="35" xfId="0" applyFill="1" applyBorder="1" applyAlignment="1" applyProtection="1">
      <alignment horizontal="left"/>
      <protection/>
    </xf>
    <xf numFmtId="0" fontId="0" fillId="0" borderId="39" xfId="0" applyFill="1" applyBorder="1" applyAlignment="1" applyProtection="1">
      <alignment horizontal="left"/>
      <protection/>
    </xf>
    <xf numFmtId="43" fontId="35" fillId="0" borderId="0" xfId="93" applyNumberFormat="1" applyFont="1" applyFill="1" applyBorder="1" applyAlignment="1" applyProtection="1">
      <alignment horizontal="center"/>
      <protection/>
    </xf>
    <xf numFmtId="0" fontId="35" fillId="0" borderId="0" xfId="93" applyFont="1" applyFill="1" applyBorder="1" applyAlignment="1" applyProtection="1">
      <alignment horizontal="center"/>
      <protection/>
    </xf>
    <xf numFmtId="0" fontId="35" fillId="0" borderId="34" xfId="93" applyFont="1" applyFill="1" applyBorder="1" applyAlignment="1" applyProtection="1">
      <alignment horizontal="center"/>
      <protection/>
    </xf>
    <xf numFmtId="203" fontId="35" fillId="0" borderId="0" xfId="93" applyNumberFormat="1" applyFont="1" applyFill="1" applyBorder="1" applyAlignment="1" applyProtection="1">
      <alignment horizontal="center"/>
      <protection/>
    </xf>
    <xf numFmtId="203" fontId="35" fillId="0" borderId="34" xfId="93" applyNumberFormat="1" applyFont="1" applyFill="1" applyBorder="1" applyAlignment="1" applyProtection="1">
      <alignment horizontal="center"/>
      <protection/>
    </xf>
    <xf numFmtId="203" fontId="35" fillId="0" borderId="37" xfId="93" applyNumberFormat="1" applyFont="1" applyFill="1" applyBorder="1" applyAlignment="1" applyProtection="1">
      <alignment horizontal="center"/>
      <protection/>
    </xf>
    <xf numFmtId="203" fontId="35" fillId="0" borderId="82" xfId="93" applyNumberFormat="1" applyFont="1" applyFill="1" applyBorder="1" applyAlignment="1" applyProtection="1">
      <alignment horizontal="center"/>
      <protection/>
    </xf>
    <xf numFmtId="0" fontId="35" fillId="0" borderId="0" xfId="93" applyFont="1" applyFill="1" applyBorder="1" applyAlignment="1" applyProtection="1">
      <alignment horizontal="left"/>
      <protection/>
    </xf>
    <xf numFmtId="0" fontId="35" fillId="0" borderId="37" xfId="93" applyFont="1" applyFill="1" applyBorder="1" applyAlignment="1" applyProtection="1">
      <alignment horizontal="left"/>
      <protection/>
    </xf>
    <xf numFmtId="0" fontId="34" fillId="0" borderId="38" xfId="93" applyFont="1" applyFill="1" applyBorder="1" applyAlignment="1" applyProtection="1">
      <alignment horizontal="center" vertical="center"/>
      <protection/>
    </xf>
    <xf numFmtId="0" fontId="34" fillId="0" borderId="35" xfId="93" applyFont="1" applyFill="1" applyBorder="1" applyAlignment="1" applyProtection="1">
      <alignment horizontal="center" vertical="center"/>
      <protection/>
    </xf>
    <xf numFmtId="0" fontId="34" fillId="0" borderId="39" xfId="93" applyFont="1" applyFill="1" applyBorder="1" applyAlignment="1" applyProtection="1">
      <alignment horizontal="center" vertical="center"/>
      <protection/>
    </xf>
    <xf numFmtId="0" fontId="34" fillId="0" borderId="81" xfId="93" applyFont="1" applyFill="1" applyBorder="1" applyAlignment="1" applyProtection="1">
      <alignment horizontal="center" vertical="center"/>
      <protection/>
    </xf>
    <xf numFmtId="0" fontId="34" fillId="0" borderId="37" xfId="93" applyFont="1" applyFill="1" applyBorder="1" applyAlignment="1" applyProtection="1">
      <alignment horizontal="center" vertical="center"/>
      <protection/>
    </xf>
    <xf numFmtId="0" fontId="34" fillId="0" borderId="82" xfId="93" applyFont="1" applyFill="1" applyBorder="1" applyAlignment="1" applyProtection="1">
      <alignment horizontal="center" vertical="center"/>
      <protection/>
    </xf>
    <xf numFmtId="0" fontId="40" fillId="0" borderId="35" xfId="93" applyFont="1" applyFill="1" applyBorder="1" applyAlignment="1" applyProtection="1">
      <alignment horizontal="center" vertical="center"/>
      <protection/>
    </xf>
    <xf numFmtId="0" fontId="41" fillId="0" borderId="0" xfId="93" applyFont="1" applyFill="1" applyBorder="1" applyAlignment="1" applyProtection="1">
      <alignment horizontal="center" vertical="center"/>
      <protection/>
    </xf>
    <xf numFmtId="0" fontId="41" fillId="0" borderId="37" xfId="93" applyFont="1" applyFill="1" applyBorder="1" applyAlignment="1" applyProtection="1">
      <alignment horizontal="center" vertical="center"/>
      <protection/>
    </xf>
    <xf numFmtId="0" fontId="35" fillId="0" borderId="39" xfId="93" applyFont="1" applyFill="1" applyBorder="1" applyAlignment="1" applyProtection="1">
      <alignment horizontal="center"/>
      <protection/>
    </xf>
    <xf numFmtId="0" fontId="35" fillId="0" borderId="82" xfId="93" applyFont="1" applyFill="1" applyBorder="1" applyAlignment="1" applyProtection="1">
      <alignment horizontal="center"/>
      <protection/>
    </xf>
    <xf numFmtId="0" fontId="35" fillId="0" borderId="72" xfId="93" applyFont="1" applyFill="1" applyBorder="1" applyAlignment="1" applyProtection="1">
      <alignment horizontal="center"/>
      <protection/>
    </xf>
    <xf numFmtId="0" fontId="35" fillId="0" borderId="38" xfId="93" applyFont="1" applyFill="1" applyBorder="1" applyAlignment="1" applyProtection="1">
      <alignment horizontal="center" vertical="center"/>
      <protection/>
    </xf>
    <xf numFmtId="0" fontId="35" fillId="0" borderId="35" xfId="93" applyFont="1" applyFill="1" applyBorder="1" applyAlignment="1" applyProtection="1">
      <alignment horizontal="center" vertical="center"/>
      <protection/>
    </xf>
    <xf numFmtId="0" fontId="35" fillId="0" borderId="36" xfId="93" applyFont="1" applyFill="1" applyBorder="1" applyAlignment="1" applyProtection="1">
      <alignment horizontal="center" vertical="center"/>
      <protection/>
    </xf>
    <xf numFmtId="0" fontId="35" fillId="0" borderId="0" xfId="93" applyFont="1" applyFill="1" applyBorder="1" applyAlignment="1" applyProtection="1">
      <alignment horizontal="center" vertical="center"/>
      <protection/>
    </xf>
    <xf numFmtId="0" fontId="35" fillId="0" borderId="81" xfId="93" applyFont="1" applyFill="1" applyBorder="1" applyAlignment="1" applyProtection="1">
      <alignment horizontal="center" vertical="center"/>
      <protection/>
    </xf>
    <xf numFmtId="0" fontId="35" fillId="0" borderId="37" xfId="93" applyFont="1" applyFill="1" applyBorder="1" applyAlignment="1" applyProtection="1">
      <alignment horizontal="center" vertical="center"/>
      <protection/>
    </xf>
    <xf numFmtId="0" fontId="39" fillId="0" borderId="35" xfId="93" applyFont="1" applyFill="1" applyBorder="1" applyAlignment="1" applyProtection="1">
      <alignment horizontal="center" vertical="center"/>
      <protection/>
    </xf>
    <xf numFmtId="0" fontId="35" fillId="0" borderId="36" xfId="93" applyFont="1" applyFill="1" applyBorder="1" applyAlignment="1" applyProtection="1">
      <alignment horizontal="center"/>
      <protection/>
    </xf>
    <xf numFmtId="0" fontId="35" fillId="0" borderId="81" xfId="93" applyFont="1" applyFill="1" applyBorder="1" applyAlignment="1" applyProtection="1">
      <alignment horizontal="center"/>
      <protection/>
    </xf>
    <xf numFmtId="0" fontId="33" fillId="0" borderId="0" xfId="93" applyFont="1" applyFill="1" applyAlignment="1" applyProtection="1">
      <alignment horizontal="center"/>
      <protection locked="0"/>
    </xf>
    <xf numFmtId="0" fontId="34" fillId="0" borderId="45" xfId="93" applyFont="1" applyFill="1" applyBorder="1" applyAlignment="1" applyProtection="1">
      <alignment horizontal="center" vertical="center"/>
      <protection/>
    </xf>
    <xf numFmtId="0" fontId="34" fillId="0" borderId="32" xfId="93" applyFont="1" applyFill="1" applyBorder="1" applyAlignment="1" applyProtection="1">
      <alignment horizontal="center" vertical="center"/>
      <protection/>
    </xf>
    <xf numFmtId="0" fontId="34" fillId="0" borderId="51" xfId="93" applyFont="1" applyFill="1" applyBorder="1" applyAlignment="1" applyProtection="1">
      <alignment horizontal="center" vertical="center"/>
      <protection/>
    </xf>
    <xf numFmtId="0" fontId="34" fillId="0" borderId="33" xfId="93" applyFont="1" applyFill="1" applyBorder="1" applyAlignment="1" applyProtection="1">
      <alignment horizontal="center" vertical="center"/>
      <protection/>
    </xf>
    <xf numFmtId="0" fontId="47" fillId="0" borderId="46" xfId="93" applyFont="1" applyFill="1" applyBorder="1" applyAlignment="1" applyProtection="1">
      <alignment horizontal="center" vertical="center"/>
      <protection/>
    </xf>
    <xf numFmtId="0" fontId="47" fillId="0" borderId="52" xfId="93" applyFont="1" applyFill="1" applyBorder="1" applyAlignment="1" applyProtection="1">
      <alignment horizontal="center" vertical="center"/>
      <protection/>
    </xf>
    <xf numFmtId="0" fontId="33" fillId="0" borderId="0" xfId="93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2" xfId="74"/>
    <cellStyle name="Input" xfId="75"/>
    <cellStyle name="Linked Cell" xfId="76"/>
    <cellStyle name="Neutral" xfId="77"/>
    <cellStyle name="Normal 2" xfId="78"/>
    <cellStyle name="Note" xfId="79"/>
    <cellStyle name="Output" xfId="80"/>
    <cellStyle name="Percent" xfId="81"/>
    <cellStyle name="Percent 2" xfId="82"/>
    <cellStyle name="Title" xfId="83"/>
    <cellStyle name="Total" xfId="84"/>
    <cellStyle name="Warning Text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เซลล์ตรวจสอบ" xfId="90"/>
    <cellStyle name="เซลล์ที่มีการเชื่อมโยง" xfId="91"/>
    <cellStyle name="ดี" xfId="92"/>
    <cellStyle name="ปกติ_ตัวอย่างการคำนวณ FACTOR F" xfId="93"/>
    <cellStyle name="ปกติ_ปร.4" xfId="94"/>
    <cellStyle name="ป้อนค่า" xfId="95"/>
    <cellStyle name="ปานกลาง" xfId="96"/>
    <cellStyle name="ผลรวม" xfId="97"/>
    <cellStyle name="แย่" xfId="98"/>
    <cellStyle name="ส่วนที่ถูกเน้น1" xfId="99"/>
    <cellStyle name="ส่วนที่ถูกเน้น2" xfId="100"/>
    <cellStyle name="ส่วนที่ถูกเน้น3" xfId="101"/>
    <cellStyle name="ส่วนที่ถูกเน้น4" xfId="102"/>
    <cellStyle name="ส่วนที่ถูกเน้น5" xfId="103"/>
    <cellStyle name="ส่วนที่ถูกเน้น6" xfId="104"/>
    <cellStyle name="แสดงผล" xfId="105"/>
    <cellStyle name="หมายเหตุ" xfId="106"/>
    <cellStyle name="หัวเรื่อง 1" xfId="107"/>
    <cellStyle name="หัวเรื่อง 2" xfId="108"/>
    <cellStyle name="หัวเรื่อง 3" xfId="109"/>
    <cellStyle name="หัวเรื่อง 4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24</xdr:row>
      <xdr:rowOff>9525</xdr:rowOff>
    </xdr:from>
    <xdr:to>
      <xdr:col>2</xdr:col>
      <xdr:colOff>0</xdr:colOff>
      <xdr:row>26</xdr:row>
      <xdr:rowOff>38100</xdr:rowOff>
    </xdr:to>
    <xdr:sp>
      <xdr:nvSpPr>
        <xdr:cNvPr id="1" name="วงเล็บปีกกาซ้าย 1"/>
        <xdr:cNvSpPr>
          <a:spLocks/>
        </xdr:cNvSpPr>
      </xdr:nvSpPr>
      <xdr:spPr>
        <a:xfrm>
          <a:off x="752475" y="6229350"/>
          <a:ext cx="514350" cy="561975"/>
        </a:xfrm>
        <a:prstGeom prst="leftBrace">
          <a:avLst>
            <a:gd name="adj" fmla="val -480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24</xdr:row>
      <xdr:rowOff>19050</xdr:rowOff>
    </xdr:from>
    <xdr:to>
      <xdr:col>9</xdr:col>
      <xdr:colOff>142875</xdr:colOff>
      <xdr:row>26</xdr:row>
      <xdr:rowOff>28575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4819650" y="6238875"/>
          <a:ext cx="85725" cy="5429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K31"/>
  <sheetViews>
    <sheetView tabSelected="1" view="pageBreakPreview" zoomScaleSheetLayoutView="100" zoomScalePageLayoutView="0" workbookViewId="0" topLeftCell="A1">
      <selection activeCell="A3" sqref="A3:K3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10.28125" style="1" customWidth="1"/>
    <col min="5" max="5" width="22.7109375" style="1" customWidth="1"/>
    <col min="6" max="6" width="15.57421875" style="1" customWidth="1"/>
    <col min="7" max="7" width="6.8515625" style="1" customWidth="1"/>
    <col min="8" max="8" width="3.8515625" style="4" customWidth="1"/>
    <col min="9" max="9" width="8.421875" style="4" customWidth="1"/>
    <col min="10" max="10" width="5.8515625" style="4" customWidth="1"/>
    <col min="11" max="11" width="16.8515625" style="1" customWidth="1"/>
    <col min="12" max="12" width="3.28125" style="1" customWidth="1"/>
    <col min="13" max="16384" width="9.140625" style="1" customWidth="1"/>
  </cols>
  <sheetData>
    <row r="1" spans="1:11" ht="23.25">
      <c r="A1" s="258" t="s">
        <v>127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ht="21">
      <c r="K2" s="214" t="s">
        <v>125</v>
      </c>
    </row>
    <row r="3" spans="1:11" ht="21">
      <c r="A3" s="272" t="s">
        <v>139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21">
      <c r="A4" s="268" t="str">
        <f>'ปร.4(ก)'!A2:B2</f>
        <v>งานปรับปรุง/ซ่อมแซม</v>
      </c>
      <c r="B4" s="268"/>
      <c r="C4" s="268"/>
      <c r="D4" s="268"/>
      <c r="E4" s="236" t="str">
        <f>'ปร.4(ก)'!E2</f>
        <v>อาคาร....................................................</v>
      </c>
      <c r="F4" s="236"/>
      <c r="G4" s="236"/>
      <c r="H4" s="236"/>
      <c r="I4" s="236"/>
      <c r="J4" s="236"/>
      <c r="K4" s="236"/>
    </row>
    <row r="5" spans="1:11" ht="21">
      <c r="A5" s="26" t="s">
        <v>66</v>
      </c>
      <c r="B5" s="238" t="str">
        <f>'ปร.4(ก)'!B3</f>
        <v>โรงเรียน.....................................................</v>
      </c>
      <c r="C5" s="238"/>
      <c r="D5" s="238"/>
      <c r="E5" s="238"/>
      <c r="F5" s="238"/>
      <c r="G5" s="237" t="s">
        <v>102</v>
      </c>
      <c r="H5" s="237"/>
      <c r="I5" s="238" t="str">
        <f>'ปร.4(ก)'!J3</f>
        <v> </v>
      </c>
      <c r="J5" s="238"/>
      <c r="K5" s="238"/>
    </row>
    <row r="6" spans="1:11" ht="21">
      <c r="A6" s="239" t="s">
        <v>0</v>
      </c>
      <c r="B6" s="239"/>
      <c r="C6" s="238" t="str">
        <f>'ปร.5'!E6</f>
        <v>โรงเรียน....</v>
      </c>
      <c r="D6" s="238"/>
      <c r="E6" s="238"/>
      <c r="F6" s="238"/>
      <c r="G6" s="238"/>
      <c r="H6" s="238"/>
      <c r="I6" s="238"/>
      <c r="J6" s="238"/>
      <c r="K6" s="238"/>
    </row>
    <row r="7" spans="1:11" ht="21">
      <c r="A7" s="238" t="s">
        <v>74</v>
      </c>
      <c r="B7" s="238"/>
      <c r="C7" s="238"/>
      <c r="D7" s="238"/>
      <c r="E7" s="238"/>
      <c r="F7" s="238"/>
      <c r="G7" s="238" t="s">
        <v>9</v>
      </c>
      <c r="H7" s="238"/>
      <c r="I7" s="227">
        <v>4</v>
      </c>
      <c r="J7" s="227"/>
      <c r="K7" s="28" t="s">
        <v>10</v>
      </c>
    </row>
    <row r="8" spans="1:11" ht="21">
      <c r="A8" s="238" t="s">
        <v>1</v>
      </c>
      <c r="B8" s="238"/>
      <c r="C8" s="238"/>
      <c r="D8" s="238"/>
      <c r="E8" s="36" t="str">
        <f>'ปร.4(ก)'!K4</f>
        <v>...............................................</v>
      </c>
      <c r="F8" s="28"/>
      <c r="G8" s="238"/>
      <c r="H8" s="238"/>
      <c r="I8" s="238"/>
      <c r="J8" s="235"/>
      <c r="K8" s="235"/>
    </row>
    <row r="9" spans="1:11" ht="12" customHeight="1" thickBot="1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</row>
    <row r="10" spans="1:11" ht="21.75" customHeight="1" thickTop="1">
      <c r="A10" s="273" t="s">
        <v>2</v>
      </c>
      <c r="B10" s="246" t="s">
        <v>3</v>
      </c>
      <c r="C10" s="247"/>
      <c r="D10" s="247"/>
      <c r="E10" s="247"/>
      <c r="F10" s="247"/>
      <c r="G10" s="248"/>
      <c r="H10" s="252" t="s">
        <v>21</v>
      </c>
      <c r="I10" s="253"/>
      <c r="J10" s="254"/>
      <c r="K10" s="273" t="s">
        <v>4</v>
      </c>
    </row>
    <row r="11" spans="1:11" ht="21.75" customHeight="1" thickBot="1">
      <c r="A11" s="274"/>
      <c r="B11" s="249"/>
      <c r="C11" s="250"/>
      <c r="D11" s="250"/>
      <c r="E11" s="250"/>
      <c r="F11" s="250"/>
      <c r="G11" s="251"/>
      <c r="H11" s="243" t="s">
        <v>22</v>
      </c>
      <c r="I11" s="244"/>
      <c r="J11" s="245"/>
      <c r="K11" s="274"/>
    </row>
    <row r="12" spans="1:11" ht="21" thickTop="1">
      <c r="A12" s="14"/>
      <c r="B12" s="255" t="s">
        <v>6</v>
      </c>
      <c r="C12" s="256"/>
      <c r="D12" s="256"/>
      <c r="E12" s="256"/>
      <c r="F12" s="256"/>
      <c r="G12" s="257"/>
      <c r="H12" s="277"/>
      <c r="I12" s="278"/>
      <c r="J12" s="279"/>
      <c r="K12" s="14"/>
    </row>
    <row r="13" spans="1:11" ht="21">
      <c r="A13" s="43">
        <f>A12+1</f>
        <v>1</v>
      </c>
      <c r="B13" s="275" t="s">
        <v>133</v>
      </c>
      <c r="C13" s="238"/>
      <c r="D13" s="238"/>
      <c r="E13" s="238"/>
      <c r="F13" s="238"/>
      <c r="G13" s="276"/>
      <c r="H13" s="229">
        <f>'ปร.5'!M20</f>
        <v>509000</v>
      </c>
      <c r="I13" s="230"/>
      <c r="J13" s="231"/>
      <c r="K13" s="15"/>
    </row>
    <row r="14" spans="1:11" ht="21">
      <c r="A14" s="43"/>
      <c r="B14" s="275"/>
      <c r="C14" s="238"/>
      <c r="D14" s="238"/>
      <c r="E14" s="238"/>
      <c r="F14" s="238"/>
      <c r="G14" s="276"/>
      <c r="H14" s="229"/>
      <c r="I14" s="230"/>
      <c r="J14" s="231"/>
      <c r="K14" s="15"/>
    </row>
    <row r="15" spans="1:11" ht="21">
      <c r="A15" s="43"/>
      <c r="B15" s="275"/>
      <c r="C15" s="238"/>
      <c r="D15" s="238"/>
      <c r="E15" s="238"/>
      <c r="F15" s="238"/>
      <c r="G15" s="276"/>
      <c r="H15" s="229"/>
      <c r="I15" s="230"/>
      <c r="J15" s="231"/>
      <c r="K15" s="15"/>
    </row>
    <row r="16" spans="1:11" ht="21">
      <c r="A16" s="18"/>
      <c r="B16" s="226"/>
      <c r="C16" s="227"/>
      <c r="D16" s="227"/>
      <c r="E16" s="227"/>
      <c r="F16" s="227"/>
      <c r="G16" s="228"/>
      <c r="H16" s="229"/>
      <c r="I16" s="230"/>
      <c r="J16" s="231"/>
      <c r="K16" s="15"/>
    </row>
    <row r="17" spans="1:11" ht="21">
      <c r="A17" s="18"/>
      <c r="B17" s="226"/>
      <c r="C17" s="227"/>
      <c r="D17" s="227"/>
      <c r="E17" s="227"/>
      <c r="F17" s="227"/>
      <c r="G17" s="228"/>
      <c r="H17" s="229"/>
      <c r="I17" s="230"/>
      <c r="J17" s="231"/>
      <c r="K17" s="15"/>
    </row>
    <row r="18" spans="1:11" ht="21" thickBot="1">
      <c r="A18" s="41"/>
      <c r="B18" s="262"/>
      <c r="C18" s="263"/>
      <c r="D18" s="263"/>
      <c r="E18" s="263"/>
      <c r="F18" s="263"/>
      <c r="G18" s="264"/>
      <c r="H18" s="265"/>
      <c r="I18" s="266"/>
      <c r="J18" s="267"/>
      <c r="K18" s="29"/>
    </row>
    <row r="19" spans="1:11" ht="21.75" thickBot="1" thickTop="1">
      <c r="A19" s="233" t="s">
        <v>6</v>
      </c>
      <c r="B19" s="269" t="s">
        <v>134</v>
      </c>
      <c r="C19" s="270"/>
      <c r="D19" s="270"/>
      <c r="E19" s="270"/>
      <c r="F19" s="270"/>
      <c r="G19" s="271"/>
      <c r="H19" s="259">
        <f>SUM(H13:H18)</f>
        <v>509000</v>
      </c>
      <c r="I19" s="260"/>
      <c r="J19" s="261"/>
      <c r="K19" s="51" t="s">
        <v>8</v>
      </c>
    </row>
    <row r="20" spans="1:11" ht="21.75" thickBot="1" thickTop="1">
      <c r="A20" s="234"/>
      <c r="B20" s="241" t="str">
        <f>"("&amp;_xlfn.BAHTTEXT(H19)&amp;")"</f>
        <v>(ห้าแสนเก้าพันบาทถ้วน)</v>
      </c>
      <c r="C20" s="242"/>
      <c r="D20" s="242"/>
      <c r="E20" s="242"/>
      <c r="F20" s="242"/>
      <c r="G20" s="242"/>
      <c r="H20" s="242"/>
      <c r="I20" s="242"/>
      <c r="J20" s="242"/>
      <c r="K20" s="42"/>
    </row>
    <row r="21" spans="1:11" s="23" customFormat="1" ht="39.75" customHeight="1" thickTop="1">
      <c r="A21" s="221" t="s">
        <v>111</v>
      </c>
      <c r="B21" s="221"/>
      <c r="C21" s="221"/>
      <c r="D21" s="221"/>
      <c r="E21" s="223" t="s">
        <v>112</v>
      </c>
      <c r="F21" s="223"/>
      <c r="G21" s="166" t="s">
        <v>135</v>
      </c>
      <c r="H21" s="167"/>
      <c r="I21" s="50"/>
      <c r="J21" s="50"/>
      <c r="K21" s="5"/>
    </row>
    <row r="22" spans="1:11" ht="34.5" customHeight="1">
      <c r="A22" s="168"/>
      <c r="B22" s="232"/>
      <c r="C22" s="232"/>
      <c r="D22" s="232"/>
      <c r="E22" s="224" t="s">
        <v>113</v>
      </c>
      <c r="F22" s="224"/>
      <c r="G22" s="224"/>
      <c r="H22" s="224"/>
      <c r="I22" s="49"/>
      <c r="J22" s="49"/>
      <c r="K22" s="5"/>
    </row>
    <row r="23" spans="1:11" ht="31.5" customHeight="1">
      <c r="A23" s="221" t="s">
        <v>114</v>
      </c>
      <c r="B23" s="221"/>
      <c r="C23" s="221"/>
      <c r="D23" s="221"/>
      <c r="E23" s="223" t="s">
        <v>112</v>
      </c>
      <c r="F23" s="223"/>
      <c r="G23" s="49" t="s">
        <v>115</v>
      </c>
      <c r="H23" s="5"/>
      <c r="I23" s="50"/>
      <c r="J23" s="50"/>
      <c r="K23" s="5"/>
    </row>
    <row r="24" spans="1:11" ht="25.5" customHeight="1">
      <c r="A24" s="5"/>
      <c r="B24" s="225"/>
      <c r="C24" s="225"/>
      <c r="D24" s="225"/>
      <c r="E24" s="224" t="s">
        <v>113</v>
      </c>
      <c r="F24" s="224"/>
      <c r="G24" s="50"/>
      <c r="H24" s="5"/>
      <c r="I24" s="49"/>
      <c r="J24" s="49"/>
      <c r="K24" s="5"/>
    </row>
    <row r="25" spans="1:11" ht="41.25" customHeight="1">
      <c r="A25" s="221" t="s">
        <v>114</v>
      </c>
      <c r="B25" s="221"/>
      <c r="C25" s="221"/>
      <c r="D25" s="221"/>
      <c r="E25" s="223" t="s">
        <v>112</v>
      </c>
      <c r="F25" s="223"/>
      <c r="G25" s="222" t="s">
        <v>116</v>
      </c>
      <c r="H25" s="222"/>
      <c r="I25" s="222"/>
      <c r="J25" s="222"/>
      <c r="K25" s="222"/>
    </row>
    <row r="26" spans="1:11" ht="24" customHeight="1">
      <c r="A26" s="5"/>
      <c r="B26" s="225"/>
      <c r="C26" s="225"/>
      <c r="D26" s="225"/>
      <c r="E26" s="224" t="s">
        <v>113</v>
      </c>
      <c r="F26" s="224"/>
      <c r="G26" s="219"/>
      <c r="H26" s="219"/>
      <c r="I26" s="219"/>
      <c r="J26" s="219"/>
      <c r="K26" s="219"/>
    </row>
    <row r="27" spans="1:11" ht="39" customHeight="1">
      <c r="A27" s="221" t="s">
        <v>117</v>
      </c>
      <c r="B27" s="221"/>
      <c r="C27" s="221"/>
      <c r="D27" s="221"/>
      <c r="E27" s="223" t="s">
        <v>112</v>
      </c>
      <c r="F27" s="223"/>
      <c r="G27" s="222" t="s">
        <v>118</v>
      </c>
      <c r="H27" s="222"/>
      <c r="I27" s="222"/>
      <c r="J27" s="222"/>
      <c r="K27" s="222"/>
    </row>
    <row r="28" spans="1:11" ht="21">
      <c r="A28" s="5"/>
      <c r="B28" s="225"/>
      <c r="C28" s="225"/>
      <c r="D28" s="225"/>
      <c r="E28" s="224" t="s">
        <v>113</v>
      </c>
      <c r="F28" s="224"/>
      <c r="G28" s="219"/>
      <c r="H28" s="219"/>
      <c r="I28" s="219"/>
      <c r="J28" s="219"/>
      <c r="K28" s="219"/>
    </row>
    <row r="29" spans="1:11" ht="30" customHeight="1">
      <c r="A29" s="5"/>
      <c r="B29" s="163"/>
      <c r="C29" s="163"/>
      <c r="D29" s="163"/>
      <c r="E29" s="48"/>
      <c r="F29" s="48"/>
      <c r="G29" s="170"/>
      <c r="H29" s="170"/>
      <c r="I29" s="170"/>
      <c r="J29" s="170"/>
      <c r="K29" s="170"/>
    </row>
    <row r="30" spans="1:11" ht="30" customHeight="1">
      <c r="A30" s="220" t="s">
        <v>119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</row>
    <row r="31" spans="2:11" ht="21">
      <c r="B31" s="221" t="s">
        <v>120</v>
      </c>
      <c r="C31" s="221"/>
      <c r="D31" s="221"/>
      <c r="E31" s="221"/>
      <c r="F31" s="221"/>
      <c r="G31" s="221"/>
      <c r="H31" s="221"/>
      <c r="I31" s="221"/>
      <c r="J31" s="221"/>
      <c r="K31" s="221"/>
    </row>
  </sheetData>
  <sheetProtection/>
  <mergeCells count="62">
    <mergeCell ref="B13:G13"/>
    <mergeCell ref="H12:J12"/>
    <mergeCell ref="A8:D8"/>
    <mergeCell ref="A1:K1"/>
    <mergeCell ref="H19:J19"/>
    <mergeCell ref="B18:G18"/>
    <mergeCell ref="H18:J18"/>
    <mergeCell ref="A4:D4"/>
    <mergeCell ref="B5:F5"/>
    <mergeCell ref="B19:G19"/>
    <mergeCell ref="A3:K3"/>
    <mergeCell ref="A10:A11"/>
    <mergeCell ref="K10:K11"/>
    <mergeCell ref="B20:J20"/>
    <mergeCell ref="H11:J11"/>
    <mergeCell ref="H13:J13"/>
    <mergeCell ref="H15:J15"/>
    <mergeCell ref="B10:G11"/>
    <mergeCell ref="H10:J10"/>
    <mergeCell ref="B12:G12"/>
    <mergeCell ref="B14:G14"/>
    <mergeCell ref="B15:G15"/>
    <mergeCell ref="H14:J14"/>
    <mergeCell ref="G5:H5"/>
    <mergeCell ref="I5:K5"/>
    <mergeCell ref="C6:K6"/>
    <mergeCell ref="G8:I8"/>
    <mergeCell ref="A6:B6"/>
    <mergeCell ref="A9:K9"/>
    <mergeCell ref="A7:F7"/>
    <mergeCell ref="G7:H7"/>
    <mergeCell ref="I7:J7"/>
    <mergeCell ref="E22:F22"/>
    <mergeCell ref="E21:F21"/>
    <mergeCell ref="J8:K8"/>
    <mergeCell ref="E4:K4"/>
    <mergeCell ref="E27:F27"/>
    <mergeCell ref="B28:D28"/>
    <mergeCell ref="E28:F28"/>
    <mergeCell ref="B17:G17"/>
    <mergeCell ref="H17:J17"/>
    <mergeCell ref="E23:F23"/>
    <mergeCell ref="G27:K27"/>
    <mergeCell ref="B26:D26"/>
    <mergeCell ref="B16:G16"/>
    <mergeCell ref="H16:J16"/>
    <mergeCell ref="B22:D22"/>
    <mergeCell ref="B24:D24"/>
    <mergeCell ref="E24:F24"/>
    <mergeCell ref="A21:D21"/>
    <mergeCell ref="G22:H22"/>
    <mergeCell ref="A19:A20"/>
    <mergeCell ref="G28:K28"/>
    <mergeCell ref="A30:K30"/>
    <mergeCell ref="B31:K31"/>
    <mergeCell ref="A23:D23"/>
    <mergeCell ref="A25:D25"/>
    <mergeCell ref="G25:K25"/>
    <mergeCell ref="G26:K26"/>
    <mergeCell ref="A27:D27"/>
    <mergeCell ref="E25:F25"/>
    <mergeCell ref="E26:F26"/>
  </mergeCells>
  <printOptions/>
  <pageMargins left="0.984251968503937" right="0.6692913385826772" top="0.984251968503937" bottom="0.7874015748031497" header="0.7086614173228347" footer="0.5118110236220472"/>
  <pageSetup fitToHeight="0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1"/>
  <sheetViews>
    <sheetView view="pageBreakPreview" zoomScaleSheetLayoutView="100" zoomScalePageLayoutView="0" workbookViewId="0" topLeftCell="A1">
      <selection activeCell="N15" sqref="N15"/>
    </sheetView>
  </sheetViews>
  <sheetFormatPr defaultColWidth="9.140625" defaultRowHeight="12.75"/>
  <cols>
    <col min="1" max="1" width="6.57421875" style="1" customWidth="1"/>
    <col min="2" max="2" width="4.421875" style="1" customWidth="1"/>
    <col min="3" max="3" width="3.00390625" style="1" customWidth="1"/>
    <col min="4" max="4" width="3.57421875" style="1" customWidth="1"/>
    <col min="5" max="5" width="4.00390625" style="1" customWidth="1"/>
    <col min="6" max="6" width="1.28515625" style="1" customWidth="1"/>
    <col min="7" max="7" width="3.140625" style="1" customWidth="1"/>
    <col min="8" max="8" width="10.140625" style="1" customWidth="1"/>
    <col min="9" max="9" width="5.28125" style="1" customWidth="1"/>
    <col min="10" max="10" width="4.7109375" style="1" customWidth="1"/>
    <col min="11" max="11" width="15.7109375" style="1" customWidth="1"/>
    <col min="12" max="12" width="10.421875" style="1" customWidth="1"/>
    <col min="13" max="13" width="16.7109375" style="4" customWidth="1"/>
    <col min="14" max="14" width="10.57421875" style="1" customWidth="1"/>
    <col min="15" max="16384" width="9.140625" style="1" customWidth="1"/>
  </cols>
  <sheetData>
    <row r="1" spans="1:14" ht="25.5">
      <c r="A1" s="304" t="s">
        <v>127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ht="21" customHeight="1">
      <c r="N2" s="215" t="s">
        <v>128</v>
      </c>
    </row>
    <row r="3" spans="1:14" ht="21">
      <c r="A3" s="303" t="s">
        <v>140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ht="21">
      <c r="A4" s="33"/>
      <c r="B4" s="268" t="str">
        <f>'ปร.4(ก)'!A2</f>
        <v>งานปรับปรุง/ซ่อมแซม</v>
      </c>
      <c r="C4" s="268"/>
      <c r="D4" s="268"/>
      <c r="E4" s="268"/>
      <c r="F4" s="268"/>
      <c r="G4" s="268"/>
      <c r="H4" s="236" t="str">
        <f>'ปร.4(ก)'!E2</f>
        <v>อาคาร....................................................</v>
      </c>
      <c r="I4" s="236"/>
      <c r="J4" s="236"/>
      <c r="K4" s="236"/>
      <c r="L4" s="236"/>
      <c r="M4" s="236"/>
      <c r="N4" s="236"/>
    </row>
    <row r="5" spans="1:14" ht="21">
      <c r="A5" s="13"/>
      <c r="B5" s="239" t="s">
        <v>66</v>
      </c>
      <c r="C5" s="239"/>
      <c r="D5" s="299" t="str">
        <f>'ปร.4(ก)'!B3</f>
        <v>โรงเรียน.....................................................</v>
      </c>
      <c r="E5" s="299"/>
      <c r="F5" s="299"/>
      <c r="G5" s="299"/>
      <c r="H5" s="299"/>
      <c r="I5" s="299"/>
      <c r="J5" s="299"/>
      <c r="K5" s="299"/>
      <c r="L5" s="164" t="s">
        <v>102</v>
      </c>
      <c r="M5" s="305" t="str">
        <f>'ปร.4(ก)'!J3</f>
        <v> </v>
      </c>
      <c r="N5" s="305"/>
    </row>
    <row r="6" spans="1:14" ht="21">
      <c r="A6" s="13"/>
      <c r="B6" s="239" t="s">
        <v>0</v>
      </c>
      <c r="C6" s="239"/>
      <c r="D6" s="239"/>
      <c r="E6" s="238" t="s">
        <v>104</v>
      </c>
      <c r="F6" s="238"/>
      <c r="G6" s="238"/>
      <c r="H6" s="238"/>
      <c r="I6" s="238"/>
      <c r="J6" s="238"/>
      <c r="K6" s="238"/>
      <c r="L6" s="238"/>
      <c r="M6" s="238"/>
      <c r="N6" s="238"/>
    </row>
    <row r="7" spans="1:15" ht="21">
      <c r="A7" s="13"/>
      <c r="B7" s="238" t="s">
        <v>67</v>
      </c>
      <c r="C7" s="238"/>
      <c r="D7" s="238"/>
      <c r="E7" s="238"/>
      <c r="F7" s="238"/>
      <c r="G7" s="238"/>
      <c r="H7" s="67" t="s">
        <v>9</v>
      </c>
      <c r="I7" s="24">
        <v>2</v>
      </c>
      <c r="J7" s="66" t="s">
        <v>10</v>
      </c>
      <c r="K7" s="227" t="s">
        <v>1</v>
      </c>
      <c r="L7" s="227"/>
      <c r="M7" s="308" t="str">
        <f>'ปร.4(ก)'!K4</f>
        <v>...............................................</v>
      </c>
      <c r="N7" s="308"/>
      <c r="O7" s="65"/>
    </row>
    <row r="8" spans="1:14" ht="4.5" customHeight="1" thickBo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.75" customHeight="1" thickTop="1">
      <c r="A9" s="296" t="s">
        <v>2</v>
      </c>
      <c r="B9" s="246" t="s">
        <v>3</v>
      </c>
      <c r="C9" s="247"/>
      <c r="D9" s="247"/>
      <c r="E9" s="247"/>
      <c r="F9" s="247"/>
      <c r="G9" s="247"/>
      <c r="H9" s="247"/>
      <c r="I9" s="247"/>
      <c r="J9" s="248"/>
      <c r="K9" s="8" t="s">
        <v>23</v>
      </c>
      <c r="L9" s="309" t="s">
        <v>27</v>
      </c>
      <c r="M9" s="2" t="s">
        <v>21</v>
      </c>
      <c r="N9" s="296" t="s">
        <v>4</v>
      </c>
    </row>
    <row r="10" spans="1:14" ht="21" thickBot="1">
      <c r="A10" s="234"/>
      <c r="B10" s="249"/>
      <c r="C10" s="250"/>
      <c r="D10" s="250"/>
      <c r="E10" s="250"/>
      <c r="F10" s="250"/>
      <c r="G10" s="250"/>
      <c r="H10" s="250"/>
      <c r="I10" s="250"/>
      <c r="J10" s="251"/>
      <c r="K10" s="3" t="s">
        <v>22</v>
      </c>
      <c r="L10" s="310"/>
      <c r="M10" s="3" t="s">
        <v>22</v>
      </c>
      <c r="N10" s="234"/>
    </row>
    <row r="11" spans="1:14" ht="21" thickTop="1">
      <c r="A11" s="27">
        <v>1</v>
      </c>
      <c r="B11" s="282" t="s">
        <v>133</v>
      </c>
      <c r="C11" s="283"/>
      <c r="D11" s="283"/>
      <c r="E11" s="283"/>
      <c r="F11" s="283"/>
      <c r="G11" s="283"/>
      <c r="H11" s="283"/>
      <c r="I11" s="283"/>
      <c r="J11" s="284"/>
      <c r="K11" s="38">
        <f>'ปร.4(ก)'!L45</f>
        <v>388968</v>
      </c>
      <c r="L11" s="40">
        <f>'{Factor F}'!G29</f>
        <v>1.3091</v>
      </c>
      <c r="M11" s="38">
        <f>K11*L11</f>
        <v>509198.00879999995</v>
      </c>
      <c r="N11" s="14"/>
    </row>
    <row r="12" spans="1:14" ht="21">
      <c r="A12" s="18"/>
      <c r="B12" s="275"/>
      <c r="C12" s="238"/>
      <c r="D12" s="238"/>
      <c r="E12" s="238"/>
      <c r="F12" s="238"/>
      <c r="G12" s="238"/>
      <c r="H12" s="238"/>
      <c r="I12" s="238"/>
      <c r="J12" s="276"/>
      <c r="K12" s="16"/>
      <c r="L12" s="17"/>
      <c r="M12" s="16"/>
      <c r="N12" s="15"/>
    </row>
    <row r="13" spans="1:14" ht="21">
      <c r="A13" s="18"/>
      <c r="B13" s="300"/>
      <c r="C13" s="301"/>
      <c r="D13" s="301"/>
      <c r="E13" s="301"/>
      <c r="F13" s="301"/>
      <c r="G13" s="301"/>
      <c r="H13" s="301"/>
      <c r="I13" s="301"/>
      <c r="J13" s="302"/>
      <c r="K13" s="34"/>
      <c r="L13" s="17"/>
      <c r="M13" s="16"/>
      <c r="N13" s="15"/>
    </row>
    <row r="14" spans="1:14" ht="18.75" customHeight="1">
      <c r="A14" s="18"/>
      <c r="B14" s="285" t="s">
        <v>5</v>
      </c>
      <c r="C14" s="286"/>
      <c r="D14" s="286"/>
      <c r="E14" s="286"/>
      <c r="F14" s="286"/>
      <c r="G14" s="286"/>
      <c r="H14" s="286"/>
      <c r="I14" s="286"/>
      <c r="J14" s="287"/>
      <c r="K14" s="17"/>
      <c r="L14" s="17"/>
      <c r="M14" s="35"/>
      <c r="N14" s="15"/>
    </row>
    <row r="15" spans="1:14" s="9" customFormat="1" ht="18">
      <c r="A15" s="19"/>
      <c r="B15" s="306" t="s">
        <v>11</v>
      </c>
      <c r="C15" s="307"/>
      <c r="D15" s="307"/>
      <c r="E15" s="307"/>
      <c r="F15" s="307"/>
      <c r="G15" s="307"/>
      <c r="H15" s="307"/>
      <c r="I15" s="297">
        <v>0</v>
      </c>
      <c r="J15" s="298"/>
      <c r="K15" s="20"/>
      <c r="L15" s="20"/>
      <c r="M15" s="21"/>
      <c r="N15" s="22"/>
    </row>
    <row r="16" spans="1:14" s="9" customFormat="1" ht="18">
      <c r="A16" s="22"/>
      <c r="B16" s="288" t="s">
        <v>12</v>
      </c>
      <c r="C16" s="289"/>
      <c r="D16" s="289"/>
      <c r="E16" s="289"/>
      <c r="F16" s="289"/>
      <c r="G16" s="289"/>
      <c r="H16" s="289"/>
      <c r="I16" s="292">
        <v>0</v>
      </c>
      <c r="J16" s="293"/>
      <c r="K16" s="20"/>
      <c r="L16" s="20"/>
      <c r="M16" s="21"/>
      <c r="N16" s="22"/>
    </row>
    <row r="17" spans="1:14" s="9" customFormat="1" ht="18">
      <c r="A17" s="22"/>
      <c r="B17" s="288" t="s">
        <v>13</v>
      </c>
      <c r="C17" s="289"/>
      <c r="D17" s="289"/>
      <c r="E17" s="289"/>
      <c r="F17" s="289"/>
      <c r="G17" s="289"/>
      <c r="H17" s="289"/>
      <c r="I17" s="292">
        <v>0.06</v>
      </c>
      <c r="J17" s="293"/>
      <c r="K17" s="20"/>
      <c r="L17" s="20"/>
      <c r="M17" s="21"/>
      <c r="N17" s="22"/>
    </row>
    <row r="18" spans="1:14" s="9" customFormat="1" ht="18" thickBot="1">
      <c r="A18" s="30"/>
      <c r="B18" s="290" t="s">
        <v>14</v>
      </c>
      <c r="C18" s="291"/>
      <c r="D18" s="291"/>
      <c r="E18" s="291"/>
      <c r="F18" s="291"/>
      <c r="G18" s="291"/>
      <c r="H18" s="291"/>
      <c r="I18" s="294">
        <v>0.07</v>
      </c>
      <c r="J18" s="295"/>
      <c r="K18" s="31"/>
      <c r="L18" s="31"/>
      <c r="M18" s="32"/>
      <c r="N18" s="30"/>
    </row>
    <row r="19" spans="1:14" ht="21" thickTop="1">
      <c r="A19" s="269" t="s">
        <v>136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1"/>
      <c r="M19" s="39">
        <f>SUM(M11:M18)</f>
        <v>509198.00879999995</v>
      </c>
      <c r="N19" s="45"/>
    </row>
    <row r="20" spans="1:14" ht="21" thickBot="1">
      <c r="A20" s="241" t="str">
        <f>"("&amp;_xlfn.BAHTTEXT(M20)&amp;")"</f>
        <v>(ห้าแสนเก้าพันบาทถ้วน)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46" t="s">
        <v>28</v>
      </c>
      <c r="M20" s="37">
        <f>ROUNDDOWN(M19,-3)</f>
        <v>509000</v>
      </c>
      <c r="N20" s="44" t="s">
        <v>8</v>
      </c>
    </row>
    <row r="21" spans="1:15" s="9" customFormat="1" ht="36" customHeight="1" thickTop="1">
      <c r="A21" s="5"/>
      <c r="B21" s="221" t="s">
        <v>111</v>
      </c>
      <c r="C21" s="221"/>
      <c r="D21" s="221"/>
      <c r="E21" s="221"/>
      <c r="F21" s="221"/>
      <c r="G21" s="221"/>
      <c r="H21" s="223" t="s">
        <v>24</v>
      </c>
      <c r="I21" s="223"/>
      <c r="J21" s="223"/>
      <c r="K21" s="223"/>
      <c r="L21" s="221" t="s">
        <v>137</v>
      </c>
      <c r="M21" s="221"/>
      <c r="N21" s="221"/>
      <c r="O21" s="5"/>
    </row>
    <row r="22" spans="1:15" ht="30" customHeight="1">
      <c r="A22" s="12"/>
      <c r="B22" s="281"/>
      <c r="C22" s="281"/>
      <c r="D22" s="281"/>
      <c r="E22" s="281"/>
      <c r="F22" s="281"/>
      <c r="G22" s="281"/>
      <c r="H22" s="281" t="s">
        <v>121</v>
      </c>
      <c r="I22" s="281"/>
      <c r="J22" s="281"/>
      <c r="K22" s="281"/>
      <c r="L22" s="281"/>
      <c r="M22" s="281"/>
      <c r="N22" s="281"/>
      <c r="O22" s="12"/>
    </row>
    <row r="23" spans="1:15" s="9" customFormat="1" ht="36.75" customHeight="1">
      <c r="A23" s="5"/>
      <c r="B23" s="221" t="s">
        <v>114</v>
      </c>
      <c r="C23" s="221"/>
      <c r="D23" s="221"/>
      <c r="E23" s="221"/>
      <c r="F23" s="221"/>
      <c r="G23" s="221"/>
      <c r="H23" s="223" t="s">
        <v>24</v>
      </c>
      <c r="I23" s="223"/>
      <c r="J23" s="223"/>
      <c r="K23" s="223"/>
      <c r="L23" s="221" t="s">
        <v>115</v>
      </c>
      <c r="M23" s="221"/>
      <c r="N23" s="221"/>
      <c r="O23" s="5"/>
    </row>
    <row r="24" spans="1:15" s="9" customFormat="1" ht="25.5" customHeight="1">
      <c r="A24" s="12"/>
      <c r="B24" s="281"/>
      <c r="C24" s="281"/>
      <c r="D24" s="281"/>
      <c r="E24" s="281"/>
      <c r="F24" s="281"/>
      <c r="G24" s="281"/>
      <c r="H24" s="281" t="s">
        <v>121</v>
      </c>
      <c r="I24" s="281"/>
      <c r="J24" s="281"/>
      <c r="K24" s="281"/>
      <c r="L24" s="281"/>
      <c r="M24" s="281"/>
      <c r="N24" s="281"/>
      <c r="O24" s="12"/>
    </row>
    <row r="25" spans="1:15" ht="37.5" customHeight="1">
      <c r="A25" s="5"/>
      <c r="B25" s="221" t="s">
        <v>114</v>
      </c>
      <c r="C25" s="221"/>
      <c r="D25" s="221"/>
      <c r="E25" s="221"/>
      <c r="F25" s="221"/>
      <c r="G25" s="221"/>
      <c r="H25" s="223" t="s">
        <v>24</v>
      </c>
      <c r="I25" s="223"/>
      <c r="J25" s="223"/>
      <c r="K25" s="223"/>
      <c r="L25" s="49" t="s">
        <v>122</v>
      </c>
      <c r="M25" s="49"/>
      <c r="N25" s="5"/>
      <c r="O25" s="5"/>
    </row>
    <row r="26" spans="1:15" s="9" customFormat="1" ht="27" customHeight="1">
      <c r="A26" s="171"/>
      <c r="B26" s="281"/>
      <c r="C26" s="281"/>
      <c r="D26" s="281"/>
      <c r="E26" s="281"/>
      <c r="F26" s="281"/>
      <c r="G26" s="281"/>
      <c r="H26" s="281" t="s">
        <v>121</v>
      </c>
      <c r="I26" s="281"/>
      <c r="J26" s="281"/>
      <c r="K26" s="281"/>
      <c r="L26" s="219"/>
      <c r="M26" s="219"/>
      <c r="N26" s="219"/>
      <c r="O26" s="171"/>
    </row>
    <row r="27" spans="1:15" ht="39" customHeight="1">
      <c r="A27" s="172"/>
      <c r="B27" s="221" t="s">
        <v>117</v>
      </c>
      <c r="C27" s="221"/>
      <c r="D27" s="221"/>
      <c r="E27" s="221"/>
      <c r="F27" s="221"/>
      <c r="G27" s="221"/>
      <c r="H27" s="223" t="s">
        <v>24</v>
      </c>
      <c r="I27" s="223"/>
      <c r="J27" s="223"/>
      <c r="K27" s="223"/>
      <c r="L27" s="280" t="s">
        <v>118</v>
      </c>
      <c r="M27" s="280"/>
      <c r="N27" s="280"/>
      <c r="O27" s="172"/>
    </row>
    <row r="28" spans="1:15" s="9" customFormat="1" ht="23.25" customHeight="1">
      <c r="A28" s="172"/>
      <c r="B28" s="281"/>
      <c r="C28" s="281"/>
      <c r="D28" s="281"/>
      <c r="E28" s="281"/>
      <c r="F28" s="281"/>
      <c r="G28" s="281"/>
      <c r="H28" s="281" t="s">
        <v>121</v>
      </c>
      <c r="I28" s="281"/>
      <c r="J28" s="281"/>
      <c r="K28" s="281"/>
      <c r="L28" s="219"/>
      <c r="M28" s="219"/>
      <c r="N28" s="219"/>
      <c r="O28" s="172"/>
    </row>
    <row r="29" spans="1:15" s="9" customFormat="1" ht="18">
      <c r="A29" s="17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69"/>
      <c r="M29" s="169"/>
      <c r="N29" s="169"/>
      <c r="O29" s="172"/>
    </row>
    <row r="30" spans="1:14" ht="33.75" customHeight="1">
      <c r="A30" s="5"/>
      <c r="B30" s="173" t="s">
        <v>123</v>
      </c>
      <c r="C30" s="173"/>
      <c r="D30" s="173"/>
      <c r="E30" s="173"/>
      <c r="F30" s="173"/>
      <c r="G30" s="173"/>
      <c r="H30" s="174"/>
      <c r="I30" s="166"/>
      <c r="J30" s="166"/>
      <c r="K30" s="166"/>
      <c r="L30" s="166"/>
      <c r="M30" s="166"/>
      <c r="N30" s="166"/>
    </row>
    <row r="31" spans="2:13" s="9" customFormat="1" ht="21">
      <c r="B31" s="212" t="s">
        <v>124</v>
      </c>
      <c r="C31" s="11"/>
      <c r="D31" s="11"/>
      <c r="E31" s="11"/>
      <c r="F31" s="11"/>
      <c r="G31" s="11"/>
      <c r="H31" s="47"/>
      <c r="I31" s="47"/>
      <c r="J31" s="47"/>
      <c r="K31" s="47"/>
      <c r="L31" s="11"/>
      <c r="M31" s="10"/>
    </row>
  </sheetData>
  <sheetProtection/>
  <mergeCells count="53">
    <mergeCell ref="A3:N3"/>
    <mergeCell ref="A1:N1"/>
    <mergeCell ref="M5:N5"/>
    <mergeCell ref="E6:N6"/>
    <mergeCell ref="B16:H16"/>
    <mergeCell ref="B15:H15"/>
    <mergeCell ref="M7:N7"/>
    <mergeCell ref="K7:L7"/>
    <mergeCell ref="L9:L10"/>
    <mergeCell ref="I16:J16"/>
    <mergeCell ref="I15:J15"/>
    <mergeCell ref="B12:J12"/>
    <mergeCell ref="A9:A10"/>
    <mergeCell ref="B9:J10"/>
    <mergeCell ref="B5:C5"/>
    <mergeCell ref="D5:K5"/>
    <mergeCell ref="B13:J13"/>
    <mergeCell ref="B4:G4"/>
    <mergeCell ref="B6:D6"/>
    <mergeCell ref="H4:N4"/>
    <mergeCell ref="B7:G7"/>
    <mergeCell ref="N9:N10"/>
    <mergeCell ref="L22:N22"/>
    <mergeCell ref="H22:K22"/>
    <mergeCell ref="H21:K21"/>
    <mergeCell ref="B21:G21"/>
    <mergeCell ref="B22:G22"/>
    <mergeCell ref="L21:N21"/>
    <mergeCell ref="H28:K28"/>
    <mergeCell ref="H23:K23"/>
    <mergeCell ref="B23:G23"/>
    <mergeCell ref="B11:J11"/>
    <mergeCell ref="B14:J14"/>
    <mergeCell ref="B17:H17"/>
    <mergeCell ref="B18:H18"/>
    <mergeCell ref="I17:J17"/>
    <mergeCell ref="I18:J18"/>
    <mergeCell ref="H24:K24"/>
    <mergeCell ref="B25:G25"/>
    <mergeCell ref="B24:G24"/>
    <mergeCell ref="H26:K26"/>
    <mergeCell ref="H27:K27"/>
    <mergeCell ref="B26:G26"/>
    <mergeCell ref="L26:N26"/>
    <mergeCell ref="L27:N27"/>
    <mergeCell ref="L28:N28"/>
    <mergeCell ref="H25:K25"/>
    <mergeCell ref="B27:G27"/>
    <mergeCell ref="A19:L19"/>
    <mergeCell ref="A20:K20"/>
    <mergeCell ref="L23:N23"/>
    <mergeCell ref="B28:G28"/>
    <mergeCell ref="L24:N24"/>
  </mergeCells>
  <printOptions/>
  <pageMargins left="0.984251968503937" right="0.6692913385826772" top="0.984251968503937" bottom="0.7874015748031497" header="0.7480314960629921" footer="0.3937007874015748"/>
  <pageSetup fitToHeight="0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3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6.57421875" style="199" customWidth="1"/>
    <col min="2" max="2" width="5.28125" style="199" customWidth="1"/>
    <col min="3" max="3" width="2.28125" style="175" customWidth="1"/>
    <col min="4" max="4" width="6.8515625" style="175" customWidth="1"/>
    <col min="5" max="5" width="33.28125" style="175" customWidth="1"/>
    <col min="6" max="6" width="9.57421875" style="200" customWidth="1"/>
    <col min="7" max="7" width="6.8515625" style="175" customWidth="1"/>
    <col min="8" max="8" width="11.7109375" style="201" customWidth="1"/>
    <col min="9" max="9" width="12.421875" style="201" bestFit="1" customWidth="1"/>
    <col min="10" max="10" width="11.7109375" style="202" customWidth="1"/>
    <col min="11" max="11" width="12.421875" style="201" bestFit="1" customWidth="1"/>
    <col min="12" max="12" width="13.140625" style="201" customWidth="1"/>
    <col min="13" max="13" width="8.57421875" style="175" bestFit="1" customWidth="1"/>
    <col min="14" max="16384" width="9.140625" style="175" customWidth="1"/>
  </cols>
  <sheetData>
    <row r="1" spans="1:13" ht="21">
      <c r="A1" s="329" t="s">
        <v>25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:13" ht="18.75" customHeight="1">
      <c r="A2" s="176" t="s">
        <v>126</v>
      </c>
      <c r="B2" s="176"/>
      <c r="C2" s="176"/>
      <c r="D2" s="176"/>
      <c r="E2" s="311" t="s">
        <v>108</v>
      </c>
      <c r="F2" s="311"/>
      <c r="G2" s="311"/>
      <c r="H2" s="311"/>
      <c r="I2" s="311"/>
      <c r="J2" s="311"/>
      <c r="K2" s="311"/>
      <c r="L2" s="311"/>
      <c r="M2" s="311"/>
    </row>
    <row r="3" spans="1:13" ht="18.75" customHeight="1">
      <c r="A3" s="176" t="s">
        <v>66</v>
      </c>
      <c r="B3" s="311" t="s">
        <v>107</v>
      </c>
      <c r="C3" s="311"/>
      <c r="D3" s="311"/>
      <c r="E3" s="311"/>
      <c r="F3" s="311"/>
      <c r="G3" s="311"/>
      <c r="H3" s="311"/>
      <c r="I3" s="177" t="s">
        <v>138</v>
      </c>
      <c r="J3" s="311" t="s">
        <v>51</v>
      </c>
      <c r="K3" s="311"/>
      <c r="L3" s="311"/>
      <c r="M3" s="311"/>
    </row>
    <row r="4" spans="1:13" ht="18.75" customHeight="1">
      <c r="A4" s="314" t="s">
        <v>7</v>
      </c>
      <c r="B4" s="314"/>
      <c r="C4" s="314"/>
      <c r="D4" s="315" t="s">
        <v>106</v>
      </c>
      <c r="E4" s="315"/>
      <c r="F4" s="315"/>
      <c r="G4" s="315"/>
      <c r="H4" s="315"/>
      <c r="I4" s="316" t="s">
        <v>1</v>
      </c>
      <c r="J4" s="316"/>
      <c r="K4" s="317" t="s">
        <v>105</v>
      </c>
      <c r="L4" s="317"/>
      <c r="M4" s="317"/>
    </row>
    <row r="5" spans="1:13" ht="4.5" customHeight="1" thickBot="1">
      <c r="A5" s="314"/>
      <c r="B5" s="314"/>
      <c r="C5" s="314"/>
      <c r="D5" s="311"/>
      <c r="E5" s="311"/>
      <c r="F5" s="311"/>
      <c r="G5" s="311"/>
      <c r="H5" s="311"/>
      <c r="I5" s="316"/>
      <c r="J5" s="316"/>
      <c r="K5" s="317"/>
      <c r="L5" s="317"/>
      <c r="M5" s="317"/>
    </row>
    <row r="6" spans="1:13" ht="18.75" customHeight="1" thickTop="1">
      <c r="A6" s="340" t="s">
        <v>2</v>
      </c>
      <c r="B6" s="332" t="s">
        <v>3</v>
      </c>
      <c r="C6" s="333"/>
      <c r="D6" s="333"/>
      <c r="E6" s="333"/>
      <c r="F6" s="312" t="s">
        <v>9</v>
      </c>
      <c r="G6" s="330" t="s">
        <v>15</v>
      </c>
      <c r="H6" s="336" t="s">
        <v>20</v>
      </c>
      <c r="I6" s="337"/>
      <c r="J6" s="336" t="s">
        <v>16</v>
      </c>
      <c r="K6" s="337"/>
      <c r="L6" s="342" t="s">
        <v>18</v>
      </c>
      <c r="M6" s="340" t="s">
        <v>4</v>
      </c>
    </row>
    <row r="7" spans="1:13" ht="18.75" customHeight="1" thickBot="1">
      <c r="A7" s="341"/>
      <c r="B7" s="334"/>
      <c r="C7" s="335"/>
      <c r="D7" s="335"/>
      <c r="E7" s="335"/>
      <c r="F7" s="313"/>
      <c r="G7" s="331"/>
      <c r="H7" s="178" t="s">
        <v>26</v>
      </c>
      <c r="I7" s="178" t="s">
        <v>17</v>
      </c>
      <c r="J7" s="178" t="s">
        <v>26</v>
      </c>
      <c r="K7" s="178" t="s">
        <v>17</v>
      </c>
      <c r="L7" s="343"/>
      <c r="M7" s="341"/>
    </row>
    <row r="8" spans="1:13" s="186" customFormat="1" ht="18.75" customHeight="1" thickTop="1">
      <c r="A8" s="179">
        <v>1</v>
      </c>
      <c r="B8" s="320" t="s">
        <v>75</v>
      </c>
      <c r="C8" s="321"/>
      <c r="D8" s="321"/>
      <c r="E8" s="322"/>
      <c r="F8" s="180"/>
      <c r="G8" s="181"/>
      <c r="H8" s="182"/>
      <c r="I8" s="183"/>
      <c r="J8" s="184"/>
      <c r="K8" s="183"/>
      <c r="L8" s="182"/>
      <c r="M8" s="185"/>
    </row>
    <row r="9" spans="1:13" ht="18.75" customHeight="1">
      <c r="A9" s="187"/>
      <c r="B9" s="188">
        <v>1.1</v>
      </c>
      <c r="C9" s="318" t="s">
        <v>76</v>
      </c>
      <c r="D9" s="318"/>
      <c r="E9" s="319"/>
      <c r="F9" s="180">
        <v>135</v>
      </c>
      <c r="G9" s="181" t="s">
        <v>77</v>
      </c>
      <c r="H9" s="182">
        <v>0</v>
      </c>
      <c r="I9" s="183">
        <f>SUM(H9)*$F9</f>
        <v>0</v>
      </c>
      <c r="J9" s="184">
        <v>50</v>
      </c>
      <c r="K9" s="183">
        <f>SUM(J9)*$F9</f>
        <v>6750</v>
      </c>
      <c r="L9" s="182">
        <f>SUM(,I9,K9)</f>
        <v>6750</v>
      </c>
      <c r="M9" s="185"/>
    </row>
    <row r="10" spans="1:13" ht="18.75" customHeight="1">
      <c r="A10" s="187"/>
      <c r="B10" s="188">
        <v>1.2</v>
      </c>
      <c r="C10" s="318" t="s">
        <v>78</v>
      </c>
      <c r="D10" s="318"/>
      <c r="E10" s="319"/>
      <c r="F10" s="180">
        <v>135</v>
      </c>
      <c r="G10" s="181" t="s">
        <v>77</v>
      </c>
      <c r="H10" s="182">
        <v>0</v>
      </c>
      <c r="I10" s="183">
        <f>SUM(H10)*$F10</f>
        <v>0</v>
      </c>
      <c r="J10" s="184">
        <v>50</v>
      </c>
      <c r="K10" s="183">
        <f>SUM(J10)*$F10</f>
        <v>6750</v>
      </c>
      <c r="L10" s="182">
        <f>SUM(,I10,K10)</f>
        <v>6750</v>
      </c>
      <c r="M10" s="185"/>
    </row>
    <row r="11" spans="1:13" ht="18.75" customHeight="1">
      <c r="A11" s="187"/>
      <c r="B11" s="188">
        <v>1.3</v>
      </c>
      <c r="C11" s="318" t="s">
        <v>79</v>
      </c>
      <c r="D11" s="318"/>
      <c r="E11" s="319"/>
      <c r="F11" s="180">
        <v>97</v>
      </c>
      <c r="G11" s="181" t="s">
        <v>77</v>
      </c>
      <c r="H11" s="182">
        <v>0</v>
      </c>
      <c r="I11" s="183">
        <f>SUM(H11)*$F11</f>
        <v>0</v>
      </c>
      <c r="J11" s="184">
        <v>25</v>
      </c>
      <c r="K11" s="183">
        <f>SUM(J11)*$F11</f>
        <v>2425</v>
      </c>
      <c r="L11" s="182">
        <f>SUM(,I11,K11)</f>
        <v>2425</v>
      </c>
      <c r="M11" s="185"/>
    </row>
    <row r="12" spans="1:13" ht="18.75" customHeight="1">
      <c r="A12" s="187"/>
      <c r="B12" s="188">
        <v>1.4</v>
      </c>
      <c r="C12" s="318" t="s">
        <v>80</v>
      </c>
      <c r="D12" s="318"/>
      <c r="E12" s="319"/>
      <c r="F12" s="180">
        <v>1</v>
      </c>
      <c r="G12" s="181" t="s">
        <v>81</v>
      </c>
      <c r="H12" s="182">
        <v>0</v>
      </c>
      <c r="I12" s="183">
        <f>SUM(H12)*$F12</f>
        <v>0</v>
      </c>
      <c r="J12" s="184">
        <v>300</v>
      </c>
      <c r="K12" s="183">
        <f>SUM(J12)*$F12</f>
        <v>300</v>
      </c>
      <c r="L12" s="182">
        <f>SUM(,I12,K12)</f>
        <v>300</v>
      </c>
      <c r="M12" s="185"/>
    </row>
    <row r="13" spans="1:13" ht="18.75" customHeight="1">
      <c r="A13" s="187"/>
      <c r="B13" s="188">
        <v>1.5</v>
      </c>
      <c r="C13" s="318" t="s">
        <v>82</v>
      </c>
      <c r="D13" s="318"/>
      <c r="E13" s="319"/>
      <c r="F13" s="180">
        <v>12</v>
      </c>
      <c r="G13" s="181" t="s">
        <v>81</v>
      </c>
      <c r="H13" s="182">
        <v>0</v>
      </c>
      <c r="I13" s="183">
        <f>SUM(H13)*$F13</f>
        <v>0</v>
      </c>
      <c r="J13" s="184">
        <v>35</v>
      </c>
      <c r="K13" s="183">
        <f>SUM(J13)*$F13</f>
        <v>420</v>
      </c>
      <c r="L13" s="182">
        <f>SUM(,I13,K13)</f>
        <v>420</v>
      </c>
      <c r="M13" s="185"/>
    </row>
    <row r="14" spans="1:13" ht="18.75" customHeight="1">
      <c r="A14" s="187"/>
      <c r="B14" s="188"/>
      <c r="C14" s="318"/>
      <c r="D14" s="318"/>
      <c r="E14" s="319"/>
      <c r="F14" s="180"/>
      <c r="G14" s="181"/>
      <c r="H14" s="182"/>
      <c r="I14" s="183"/>
      <c r="J14" s="184"/>
      <c r="K14" s="183"/>
      <c r="L14" s="182"/>
      <c r="M14" s="185"/>
    </row>
    <row r="15" spans="1:13" ht="18.75" customHeight="1">
      <c r="A15" s="179">
        <v>2</v>
      </c>
      <c r="B15" s="320" t="s">
        <v>83</v>
      </c>
      <c r="C15" s="321"/>
      <c r="D15" s="321"/>
      <c r="E15" s="322"/>
      <c r="F15" s="180"/>
      <c r="G15" s="181"/>
      <c r="H15" s="182"/>
      <c r="I15" s="183"/>
      <c r="J15" s="184"/>
      <c r="K15" s="183"/>
      <c r="L15" s="182"/>
      <c r="M15" s="185"/>
    </row>
    <row r="16" spans="1:13" ht="18.75" customHeight="1">
      <c r="A16" s="187"/>
      <c r="B16" s="188">
        <v>2.1</v>
      </c>
      <c r="C16" s="318" t="s">
        <v>84</v>
      </c>
      <c r="D16" s="318"/>
      <c r="E16" s="319"/>
      <c r="F16" s="180">
        <v>47</v>
      </c>
      <c r="G16" s="181" t="s">
        <v>85</v>
      </c>
      <c r="H16" s="182">
        <v>2120</v>
      </c>
      <c r="I16" s="183">
        <f aca="true" t="shared" si="0" ref="I16:I27">SUM(H16)*$F16</f>
        <v>99640</v>
      </c>
      <c r="J16" s="184">
        <v>981</v>
      </c>
      <c r="K16" s="183">
        <f aca="true" t="shared" si="1" ref="K16:K27">SUM(J16)*$F16</f>
        <v>46107</v>
      </c>
      <c r="L16" s="182">
        <f aca="true" t="shared" si="2" ref="L16:L27">SUM(,I16,K16)</f>
        <v>145747</v>
      </c>
      <c r="M16" s="185"/>
    </row>
    <row r="17" spans="1:13" ht="18.75" customHeight="1">
      <c r="A17" s="187"/>
      <c r="B17" s="188">
        <v>2.2</v>
      </c>
      <c r="C17" s="318" t="s">
        <v>86</v>
      </c>
      <c r="D17" s="318"/>
      <c r="E17" s="319"/>
      <c r="F17" s="180">
        <v>30</v>
      </c>
      <c r="G17" s="181" t="s">
        <v>85</v>
      </c>
      <c r="H17" s="182">
        <v>665</v>
      </c>
      <c r="I17" s="183">
        <f t="shared" si="0"/>
        <v>19950</v>
      </c>
      <c r="J17" s="184">
        <v>308</v>
      </c>
      <c r="K17" s="183">
        <f t="shared" si="1"/>
        <v>9240</v>
      </c>
      <c r="L17" s="182">
        <f t="shared" si="2"/>
        <v>29190</v>
      </c>
      <c r="M17" s="185"/>
    </row>
    <row r="18" spans="1:13" ht="18.75" customHeight="1">
      <c r="A18" s="187"/>
      <c r="B18" s="188">
        <v>2.3</v>
      </c>
      <c r="C18" s="318" t="s">
        <v>87</v>
      </c>
      <c r="D18" s="318"/>
      <c r="E18" s="319"/>
      <c r="F18" s="180">
        <v>108</v>
      </c>
      <c r="G18" s="181" t="s">
        <v>77</v>
      </c>
      <c r="H18" s="182">
        <v>0</v>
      </c>
      <c r="I18" s="183">
        <f t="shared" si="0"/>
        <v>0</v>
      </c>
      <c r="J18" s="184">
        <v>140</v>
      </c>
      <c r="K18" s="183">
        <f t="shared" si="1"/>
        <v>15120</v>
      </c>
      <c r="L18" s="182">
        <f t="shared" si="2"/>
        <v>15120</v>
      </c>
      <c r="M18" s="185"/>
    </row>
    <row r="19" spans="1:13" ht="18.75" customHeight="1">
      <c r="A19" s="187"/>
      <c r="B19" s="188">
        <v>2.4</v>
      </c>
      <c r="C19" s="318" t="s">
        <v>88</v>
      </c>
      <c r="D19" s="318"/>
      <c r="E19" s="319"/>
      <c r="F19" s="180">
        <v>27</v>
      </c>
      <c r="G19" s="181" t="s">
        <v>77</v>
      </c>
      <c r="H19" s="182">
        <v>1183</v>
      </c>
      <c r="I19" s="183">
        <f t="shared" si="0"/>
        <v>31941</v>
      </c>
      <c r="J19" s="184">
        <v>140</v>
      </c>
      <c r="K19" s="183">
        <f t="shared" si="1"/>
        <v>3780</v>
      </c>
      <c r="L19" s="182">
        <f t="shared" si="2"/>
        <v>35721</v>
      </c>
      <c r="M19" s="185"/>
    </row>
    <row r="20" spans="1:13" ht="18.75" customHeight="1">
      <c r="A20" s="187"/>
      <c r="B20" s="188">
        <v>2.5</v>
      </c>
      <c r="C20" s="318" t="s">
        <v>89</v>
      </c>
      <c r="D20" s="318"/>
      <c r="E20" s="319"/>
      <c r="F20" s="180">
        <v>184</v>
      </c>
      <c r="G20" s="181" t="s">
        <v>77</v>
      </c>
      <c r="H20" s="182">
        <v>40</v>
      </c>
      <c r="I20" s="183">
        <f t="shared" si="0"/>
        <v>7360</v>
      </c>
      <c r="J20" s="184">
        <v>35</v>
      </c>
      <c r="K20" s="183">
        <f t="shared" si="1"/>
        <v>6440</v>
      </c>
      <c r="L20" s="182">
        <f t="shared" si="2"/>
        <v>13800</v>
      </c>
      <c r="M20" s="185"/>
    </row>
    <row r="21" spans="1:13" ht="18.75" customHeight="1">
      <c r="A21" s="187"/>
      <c r="B21" s="188">
        <v>2.6</v>
      </c>
      <c r="C21" s="318" t="s">
        <v>90</v>
      </c>
      <c r="D21" s="318"/>
      <c r="E21" s="319"/>
      <c r="F21" s="180">
        <v>184</v>
      </c>
      <c r="G21" s="181" t="s">
        <v>77</v>
      </c>
      <c r="H21" s="182">
        <v>30</v>
      </c>
      <c r="I21" s="183">
        <f t="shared" si="0"/>
        <v>5520</v>
      </c>
      <c r="J21" s="184">
        <v>38</v>
      </c>
      <c r="K21" s="183">
        <f t="shared" si="1"/>
        <v>6992</v>
      </c>
      <c r="L21" s="182">
        <f t="shared" si="2"/>
        <v>12512</v>
      </c>
      <c r="M21" s="185"/>
    </row>
    <row r="22" spans="1:13" ht="18.75" customHeight="1">
      <c r="A22" s="187"/>
      <c r="B22" s="188">
        <v>2.7</v>
      </c>
      <c r="C22" s="318" t="s">
        <v>91</v>
      </c>
      <c r="D22" s="318"/>
      <c r="E22" s="319"/>
      <c r="F22" s="180">
        <v>135</v>
      </c>
      <c r="G22" s="181" t="s">
        <v>77</v>
      </c>
      <c r="H22" s="182">
        <v>30</v>
      </c>
      <c r="I22" s="183">
        <f t="shared" si="0"/>
        <v>4050</v>
      </c>
      <c r="J22" s="184">
        <v>50</v>
      </c>
      <c r="K22" s="183">
        <f t="shared" si="1"/>
        <v>6750</v>
      </c>
      <c r="L22" s="182">
        <f t="shared" si="2"/>
        <v>10800</v>
      </c>
      <c r="M22" s="185"/>
    </row>
    <row r="23" spans="1:13" ht="18.75" customHeight="1">
      <c r="A23" s="187"/>
      <c r="B23" s="188">
        <v>2.8</v>
      </c>
      <c r="C23" s="318" t="s">
        <v>92</v>
      </c>
      <c r="D23" s="318"/>
      <c r="E23" s="319"/>
      <c r="F23" s="180">
        <v>51</v>
      </c>
      <c r="G23" s="181" t="s">
        <v>77</v>
      </c>
      <c r="H23" s="182">
        <v>292</v>
      </c>
      <c r="I23" s="183">
        <f t="shared" si="0"/>
        <v>14892</v>
      </c>
      <c r="J23" s="184">
        <v>75</v>
      </c>
      <c r="K23" s="183">
        <f t="shared" si="1"/>
        <v>3825</v>
      </c>
      <c r="L23" s="182">
        <f t="shared" si="2"/>
        <v>18717</v>
      </c>
      <c r="M23" s="185"/>
    </row>
    <row r="24" spans="1:13" ht="18.75" customHeight="1">
      <c r="A24" s="187"/>
      <c r="B24" s="188">
        <v>2.9</v>
      </c>
      <c r="C24" s="338" t="s">
        <v>93</v>
      </c>
      <c r="D24" s="338"/>
      <c r="E24" s="339"/>
      <c r="F24" s="180">
        <v>12</v>
      </c>
      <c r="G24" s="181" t="s">
        <v>81</v>
      </c>
      <c r="H24" s="182">
        <v>1875</v>
      </c>
      <c r="I24" s="183">
        <f t="shared" si="0"/>
        <v>22500</v>
      </c>
      <c r="J24" s="184">
        <v>150</v>
      </c>
      <c r="K24" s="183">
        <f t="shared" si="1"/>
        <v>1800</v>
      </c>
      <c r="L24" s="182">
        <f t="shared" si="2"/>
        <v>24300</v>
      </c>
      <c r="M24" s="185"/>
    </row>
    <row r="25" spans="1:13" ht="18.75" customHeight="1">
      <c r="A25" s="187"/>
      <c r="B25" s="189">
        <v>2.1</v>
      </c>
      <c r="C25" s="318" t="s">
        <v>94</v>
      </c>
      <c r="D25" s="318"/>
      <c r="E25" s="319"/>
      <c r="F25" s="180">
        <v>12</v>
      </c>
      <c r="G25" s="181" t="s">
        <v>95</v>
      </c>
      <c r="H25" s="182">
        <v>145</v>
      </c>
      <c r="I25" s="183">
        <f t="shared" si="0"/>
        <v>1740</v>
      </c>
      <c r="J25" s="184">
        <v>80</v>
      </c>
      <c r="K25" s="183">
        <f t="shared" si="1"/>
        <v>960</v>
      </c>
      <c r="L25" s="182">
        <f t="shared" si="2"/>
        <v>2700</v>
      </c>
      <c r="M25" s="185"/>
    </row>
    <row r="26" spans="1:13" ht="18.75" customHeight="1">
      <c r="A26" s="187"/>
      <c r="B26" s="189">
        <v>2.11</v>
      </c>
      <c r="C26" s="318" t="s">
        <v>96</v>
      </c>
      <c r="D26" s="318"/>
      <c r="E26" s="319"/>
      <c r="F26" s="180">
        <v>8</v>
      </c>
      <c r="G26" s="181" t="s">
        <v>95</v>
      </c>
      <c r="H26" s="182">
        <v>130</v>
      </c>
      <c r="I26" s="183">
        <f t="shared" si="0"/>
        <v>1040</v>
      </c>
      <c r="J26" s="184">
        <v>90</v>
      </c>
      <c r="K26" s="183">
        <f t="shared" si="1"/>
        <v>720</v>
      </c>
      <c r="L26" s="182">
        <f t="shared" si="2"/>
        <v>1760</v>
      </c>
      <c r="M26" s="185"/>
    </row>
    <row r="27" spans="1:13" ht="18.75" customHeight="1">
      <c r="A27" s="187"/>
      <c r="B27" s="189">
        <v>2.12</v>
      </c>
      <c r="C27" s="318" t="s">
        <v>97</v>
      </c>
      <c r="D27" s="318"/>
      <c r="E27" s="319"/>
      <c r="F27" s="180">
        <v>6</v>
      </c>
      <c r="G27" s="181" t="s">
        <v>95</v>
      </c>
      <c r="H27" s="182">
        <v>52</v>
      </c>
      <c r="I27" s="183">
        <f t="shared" si="0"/>
        <v>312</v>
      </c>
      <c r="J27" s="184">
        <v>80</v>
      </c>
      <c r="K27" s="183">
        <f t="shared" si="1"/>
        <v>480</v>
      </c>
      <c r="L27" s="182">
        <f t="shared" si="2"/>
        <v>792</v>
      </c>
      <c r="M27" s="185"/>
    </row>
    <row r="28" spans="1:13" ht="18.75" customHeight="1">
      <c r="A28" s="187"/>
      <c r="B28" s="326"/>
      <c r="C28" s="327"/>
      <c r="D28" s="327"/>
      <c r="E28" s="328"/>
      <c r="F28" s="180"/>
      <c r="G28" s="181"/>
      <c r="H28" s="182"/>
      <c r="I28" s="183"/>
      <c r="J28" s="184"/>
      <c r="K28" s="183"/>
      <c r="L28" s="182"/>
      <c r="M28" s="185"/>
    </row>
    <row r="29" spans="1:13" ht="18.75" customHeight="1">
      <c r="A29" s="190"/>
      <c r="B29" s="191"/>
      <c r="C29" s="191"/>
      <c r="D29" s="191"/>
      <c r="E29" s="191"/>
      <c r="F29" s="192"/>
      <c r="G29" s="190"/>
      <c r="H29" s="193"/>
      <c r="I29" s="194"/>
      <c r="J29" s="194"/>
      <c r="K29" s="194"/>
      <c r="L29" s="193"/>
      <c r="M29" s="195"/>
    </row>
    <row r="30" spans="1:13" ht="21">
      <c r="A30" s="329" t="s">
        <v>25</v>
      </c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</row>
    <row r="31" spans="1:13" ht="18.75" customHeight="1">
      <c r="A31" s="314" t="str">
        <f>A2</f>
        <v>งานปรับปรุง/ซ่อมแซม</v>
      </c>
      <c r="B31" s="314"/>
      <c r="C31" s="314"/>
      <c r="D31" s="314"/>
      <c r="E31" s="311" t="str">
        <f>E2</f>
        <v>อาคาร....................................................</v>
      </c>
      <c r="F31" s="311"/>
      <c r="G31" s="311"/>
      <c r="H31" s="311"/>
      <c r="I31" s="311"/>
      <c r="J31" s="311"/>
      <c r="K31" s="311"/>
      <c r="L31" s="311"/>
      <c r="M31" s="311"/>
    </row>
    <row r="32" spans="1:13" ht="18.75" customHeight="1">
      <c r="A32" s="176" t="str">
        <f>A3</f>
        <v>สถานที่</v>
      </c>
      <c r="B32" s="311" t="str">
        <f>B3</f>
        <v>โรงเรียน.....................................................</v>
      </c>
      <c r="C32" s="311"/>
      <c r="D32" s="311"/>
      <c r="E32" s="311"/>
      <c r="F32" s="311"/>
      <c r="G32" s="311"/>
      <c r="H32" s="311"/>
      <c r="I32" s="177" t="str">
        <f>I3</f>
        <v>สพป./สพม. ....................................................</v>
      </c>
      <c r="J32" s="311" t="s">
        <v>103</v>
      </c>
      <c r="K32" s="311"/>
      <c r="L32" s="311"/>
      <c r="M32" s="311"/>
    </row>
    <row r="33" spans="1:13" ht="18.75" customHeight="1">
      <c r="A33" s="314" t="s">
        <v>7</v>
      </c>
      <c r="B33" s="314"/>
      <c r="C33" s="314"/>
      <c r="D33" s="315" t="s">
        <v>106</v>
      </c>
      <c r="E33" s="315"/>
      <c r="F33" s="315"/>
      <c r="G33" s="315"/>
      <c r="H33" s="315"/>
      <c r="I33" s="316" t="s">
        <v>1</v>
      </c>
      <c r="J33" s="316"/>
      <c r="K33" s="317" t="s">
        <v>105</v>
      </c>
      <c r="L33" s="317"/>
      <c r="M33" s="317"/>
    </row>
    <row r="34" spans="1:13" ht="4.5" customHeight="1" thickBot="1">
      <c r="A34" s="314"/>
      <c r="B34" s="314"/>
      <c r="C34" s="314"/>
      <c r="D34" s="311"/>
      <c r="E34" s="311"/>
      <c r="F34" s="311"/>
      <c r="G34" s="311"/>
      <c r="H34" s="311"/>
      <c r="I34" s="316"/>
      <c r="J34" s="316"/>
      <c r="K34" s="317"/>
      <c r="L34" s="317"/>
      <c r="M34" s="317"/>
    </row>
    <row r="35" spans="1:13" ht="18.75" customHeight="1" thickTop="1">
      <c r="A35" s="340" t="s">
        <v>2</v>
      </c>
      <c r="B35" s="332" t="s">
        <v>3</v>
      </c>
      <c r="C35" s="333"/>
      <c r="D35" s="333"/>
      <c r="E35" s="333"/>
      <c r="F35" s="312" t="s">
        <v>9</v>
      </c>
      <c r="G35" s="330" t="s">
        <v>15</v>
      </c>
      <c r="H35" s="336" t="s">
        <v>20</v>
      </c>
      <c r="I35" s="337"/>
      <c r="J35" s="336" t="s">
        <v>16</v>
      </c>
      <c r="K35" s="337"/>
      <c r="L35" s="342" t="s">
        <v>18</v>
      </c>
      <c r="M35" s="340" t="s">
        <v>4</v>
      </c>
    </row>
    <row r="36" spans="1:13" ht="18.75" customHeight="1" thickBot="1">
      <c r="A36" s="341"/>
      <c r="B36" s="334"/>
      <c r="C36" s="335"/>
      <c r="D36" s="335"/>
      <c r="E36" s="335"/>
      <c r="F36" s="313"/>
      <c r="G36" s="331"/>
      <c r="H36" s="178" t="s">
        <v>26</v>
      </c>
      <c r="I36" s="178" t="s">
        <v>17</v>
      </c>
      <c r="J36" s="178" t="s">
        <v>26</v>
      </c>
      <c r="K36" s="178" t="s">
        <v>17</v>
      </c>
      <c r="L36" s="343"/>
      <c r="M36" s="341"/>
    </row>
    <row r="37" spans="1:13" ht="22.5" customHeight="1" thickTop="1">
      <c r="A37" s="179">
        <v>3</v>
      </c>
      <c r="B37" s="320" t="s">
        <v>98</v>
      </c>
      <c r="C37" s="321"/>
      <c r="D37" s="321"/>
      <c r="E37" s="322"/>
      <c r="F37" s="180"/>
      <c r="G37" s="181"/>
      <c r="H37" s="182"/>
      <c r="I37" s="183"/>
      <c r="J37" s="184"/>
      <c r="K37" s="183"/>
      <c r="L37" s="182"/>
      <c r="M37" s="185"/>
    </row>
    <row r="38" spans="1:13" ht="18.75" customHeight="1">
      <c r="A38" s="187"/>
      <c r="B38" s="188">
        <v>3.1</v>
      </c>
      <c r="C38" s="318" t="s">
        <v>99</v>
      </c>
      <c r="D38" s="318"/>
      <c r="E38" s="319"/>
      <c r="F38" s="180">
        <v>628</v>
      </c>
      <c r="G38" s="181" t="s">
        <v>77</v>
      </c>
      <c r="H38" s="182">
        <v>0</v>
      </c>
      <c r="I38" s="183">
        <f>SUM(H38)*$F38</f>
        <v>0</v>
      </c>
      <c r="J38" s="184">
        <v>10</v>
      </c>
      <c r="K38" s="183">
        <f>SUM(J38)*$F38</f>
        <v>6280</v>
      </c>
      <c r="L38" s="182">
        <f>SUM(,I38,K38)</f>
        <v>6280</v>
      </c>
      <c r="M38" s="185"/>
    </row>
    <row r="39" spans="1:13" ht="18.75" customHeight="1">
      <c r="A39" s="187"/>
      <c r="B39" s="188">
        <v>3.2</v>
      </c>
      <c r="C39" s="318" t="s">
        <v>100</v>
      </c>
      <c r="D39" s="318"/>
      <c r="E39" s="319"/>
      <c r="F39" s="180">
        <v>258</v>
      </c>
      <c r="G39" s="181" t="s">
        <v>77</v>
      </c>
      <c r="H39" s="182">
        <v>60</v>
      </c>
      <c r="I39" s="183">
        <f>SUM(H39)*$F39</f>
        <v>15480</v>
      </c>
      <c r="J39" s="184">
        <v>38</v>
      </c>
      <c r="K39" s="183">
        <f>SUM(J39)*$F39</f>
        <v>9804</v>
      </c>
      <c r="L39" s="182">
        <f>SUM(,I39,K39)</f>
        <v>25284</v>
      </c>
      <c r="M39" s="185"/>
    </row>
    <row r="40" spans="1:13" ht="18.75" customHeight="1">
      <c r="A40" s="187"/>
      <c r="B40" s="188">
        <v>3.3</v>
      </c>
      <c r="C40" s="318" t="s">
        <v>101</v>
      </c>
      <c r="D40" s="318"/>
      <c r="E40" s="319"/>
      <c r="F40" s="180">
        <v>370</v>
      </c>
      <c r="G40" s="181" t="s">
        <v>77</v>
      </c>
      <c r="H40" s="182">
        <v>50</v>
      </c>
      <c r="I40" s="183">
        <f>SUM(H40)*$F40</f>
        <v>18500</v>
      </c>
      <c r="J40" s="184">
        <v>30</v>
      </c>
      <c r="K40" s="183">
        <f>SUM(J40)*$F40</f>
        <v>11100</v>
      </c>
      <c r="L40" s="182">
        <f>SUM(,I40,K40)</f>
        <v>29600</v>
      </c>
      <c r="M40" s="185"/>
    </row>
    <row r="41" spans="1:13" ht="18.75" customHeight="1">
      <c r="A41" s="187"/>
      <c r="B41" s="188"/>
      <c r="C41" s="318"/>
      <c r="D41" s="318"/>
      <c r="E41" s="319"/>
      <c r="F41" s="180"/>
      <c r="G41" s="181"/>
      <c r="H41" s="182"/>
      <c r="I41" s="183"/>
      <c r="J41" s="184"/>
      <c r="K41" s="183"/>
      <c r="L41" s="182"/>
      <c r="M41" s="185"/>
    </row>
    <row r="42" spans="1:13" ht="18.75" customHeight="1">
      <c r="A42" s="187"/>
      <c r="B42" s="188"/>
      <c r="C42" s="318"/>
      <c r="D42" s="318"/>
      <c r="E42" s="319"/>
      <c r="F42" s="180"/>
      <c r="G42" s="181"/>
      <c r="H42" s="182"/>
      <c r="I42" s="183"/>
      <c r="J42" s="184"/>
      <c r="K42" s="183"/>
      <c r="L42" s="182"/>
      <c r="M42" s="185"/>
    </row>
    <row r="43" spans="1:13" s="186" customFormat="1" ht="18.75" customHeight="1">
      <c r="A43" s="187"/>
      <c r="B43" s="188"/>
      <c r="C43" s="318"/>
      <c r="D43" s="318"/>
      <c r="E43" s="319"/>
      <c r="F43" s="180"/>
      <c r="G43" s="181"/>
      <c r="H43" s="182"/>
      <c r="I43" s="183"/>
      <c r="J43" s="184"/>
      <c r="K43" s="183"/>
      <c r="L43" s="182"/>
      <c r="M43" s="185"/>
    </row>
    <row r="44" spans="1:13" s="186" customFormat="1" ht="18.75" customHeight="1" thickBot="1">
      <c r="A44" s="187"/>
      <c r="B44" s="188"/>
      <c r="C44" s="318"/>
      <c r="D44" s="318"/>
      <c r="E44" s="319"/>
      <c r="F44" s="180"/>
      <c r="G44" s="181"/>
      <c r="H44" s="182"/>
      <c r="I44" s="183"/>
      <c r="J44" s="184"/>
      <c r="K44" s="183"/>
      <c r="L44" s="182"/>
      <c r="M44" s="185"/>
    </row>
    <row r="45" spans="1:13" ht="18.75" customHeight="1" thickBot="1" thickTop="1">
      <c r="A45" s="323" t="s">
        <v>65</v>
      </c>
      <c r="B45" s="324"/>
      <c r="C45" s="324"/>
      <c r="D45" s="324"/>
      <c r="E45" s="324"/>
      <c r="F45" s="324"/>
      <c r="G45" s="325"/>
      <c r="H45" s="196"/>
      <c r="I45" s="197">
        <f>SUM(I8:I44)</f>
        <v>242925</v>
      </c>
      <c r="J45" s="197"/>
      <c r="K45" s="197">
        <f>SUM(K8:K44)</f>
        <v>146043</v>
      </c>
      <c r="L45" s="197">
        <f>SUM(L8:L44)</f>
        <v>388968</v>
      </c>
      <c r="M45" s="198"/>
    </row>
    <row r="46" spans="1:10" ht="18" thickTop="1">
      <c r="A46" s="203"/>
      <c r="B46" s="204" t="s">
        <v>19</v>
      </c>
      <c r="C46" s="204"/>
      <c r="D46" s="205" t="s">
        <v>109</v>
      </c>
      <c r="E46" s="204"/>
      <c r="F46" s="206"/>
      <c r="G46" s="207"/>
      <c r="H46" s="208"/>
      <c r="I46" s="208"/>
      <c r="J46" s="209"/>
    </row>
    <row r="47" spans="1:10" ht="18">
      <c r="A47" s="203"/>
      <c r="B47" s="210"/>
      <c r="C47" s="211"/>
      <c r="D47" s="205" t="s">
        <v>110</v>
      </c>
      <c r="E47" s="210"/>
      <c r="F47" s="206"/>
      <c r="G47" s="207"/>
      <c r="H47" s="208"/>
      <c r="I47" s="208"/>
      <c r="J47" s="209"/>
    </row>
    <row r="48" spans="1:10" ht="18">
      <c r="A48" s="203"/>
      <c r="B48" s="210"/>
      <c r="C48" s="211"/>
      <c r="D48" s="205"/>
      <c r="E48" s="210"/>
      <c r="F48" s="206"/>
      <c r="G48" s="207"/>
      <c r="H48" s="208"/>
      <c r="I48" s="208"/>
      <c r="J48" s="209"/>
    </row>
    <row r="49" spans="1:12" ht="18">
      <c r="A49" s="203"/>
      <c r="B49" s="203"/>
      <c r="C49" s="207"/>
      <c r="D49" s="207"/>
      <c r="E49" s="207"/>
      <c r="F49" s="9" t="s">
        <v>111</v>
      </c>
      <c r="G49" s="9"/>
      <c r="H49" s="216" t="s">
        <v>129</v>
      </c>
      <c r="I49" s="216"/>
      <c r="J49" s="217" t="s">
        <v>130</v>
      </c>
      <c r="K49" s="216"/>
      <c r="L49" s="216"/>
    </row>
    <row r="50" spans="1:12" ht="18">
      <c r="A50" s="203"/>
      <c r="B50" s="203"/>
      <c r="C50" s="207"/>
      <c r="D50" s="207"/>
      <c r="E50" s="207"/>
      <c r="F50" s="10"/>
      <c r="G50" s="9"/>
      <c r="H50" s="216" t="s">
        <v>131</v>
      </c>
      <c r="I50" s="216"/>
      <c r="J50" s="218"/>
      <c r="K50" s="216"/>
      <c r="L50" s="216"/>
    </row>
    <row r="51" spans="6:12" ht="18">
      <c r="F51" s="10"/>
      <c r="G51" s="9"/>
      <c r="H51" s="216"/>
      <c r="I51" s="216"/>
      <c r="J51" s="218"/>
      <c r="K51" s="216"/>
      <c r="L51" s="216"/>
    </row>
    <row r="52" spans="6:12" ht="18">
      <c r="F52" s="10" t="s">
        <v>114</v>
      </c>
      <c r="G52" s="9"/>
      <c r="H52" s="216" t="s">
        <v>129</v>
      </c>
      <c r="I52" s="216"/>
      <c r="J52" s="217" t="s">
        <v>132</v>
      </c>
      <c r="K52" s="216"/>
      <c r="L52" s="216"/>
    </row>
    <row r="53" spans="6:12" ht="18">
      <c r="F53" s="10"/>
      <c r="G53" s="9"/>
      <c r="H53" s="216" t="s">
        <v>131</v>
      </c>
      <c r="I53" s="216"/>
      <c r="J53" s="218"/>
      <c r="K53" s="216"/>
      <c r="L53" s="216"/>
    </row>
  </sheetData>
  <sheetProtection/>
  <mergeCells count="71">
    <mergeCell ref="B35:E36"/>
    <mergeCell ref="F35:F36"/>
    <mergeCell ref="L35:L36"/>
    <mergeCell ref="M35:M36"/>
    <mergeCell ref="A35:A36"/>
    <mergeCell ref="I34:J34"/>
    <mergeCell ref="C40:E40"/>
    <mergeCell ref="C41:E41"/>
    <mergeCell ref="C44:E44"/>
    <mergeCell ref="C43:E43"/>
    <mergeCell ref="C39:E39"/>
    <mergeCell ref="C26:E26"/>
    <mergeCell ref="C38:E38"/>
    <mergeCell ref="A34:C34"/>
    <mergeCell ref="D34:H34"/>
    <mergeCell ref="A30:M30"/>
    <mergeCell ref="H35:I35"/>
    <mergeCell ref="G35:G36"/>
    <mergeCell ref="J35:K35"/>
    <mergeCell ref="C9:E9"/>
    <mergeCell ref="C25:E25"/>
    <mergeCell ref="B15:E15"/>
    <mergeCell ref="B32:H32"/>
    <mergeCell ref="E31:M31"/>
    <mergeCell ref="A31:D31"/>
    <mergeCell ref="K34:M34"/>
    <mergeCell ref="J32:M32"/>
    <mergeCell ref="C24:E24"/>
    <mergeCell ref="C16:E16"/>
    <mergeCell ref="A6:A7"/>
    <mergeCell ref="M6:M7"/>
    <mergeCell ref="L6:L7"/>
    <mergeCell ref="J6:K6"/>
    <mergeCell ref="C27:E27"/>
    <mergeCell ref="B3:H3"/>
    <mergeCell ref="D4:H4"/>
    <mergeCell ref="C23:E23"/>
    <mergeCell ref="B6:E7"/>
    <mergeCell ref="A4:C4"/>
    <mergeCell ref="C22:E22"/>
    <mergeCell ref="H6:I6"/>
    <mergeCell ref="C20:E20"/>
    <mergeCell ref="A45:G45"/>
    <mergeCell ref="B28:E28"/>
    <mergeCell ref="B37:E37"/>
    <mergeCell ref="C42:E42"/>
    <mergeCell ref="A1:M1"/>
    <mergeCell ref="E2:M2"/>
    <mergeCell ref="G6:G7"/>
    <mergeCell ref="D5:H5"/>
    <mergeCell ref="A5:C5"/>
    <mergeCell ref="C17:E17"/>
    <mergeCell ref="K5:M5"/>
    <mergeCell ref="C10:E10"/>
    <mergeCell ref="C11:E11"/>
    <mergeCell ref="C12:E12"/>
    <mergeCell ref="C21:E21"/>
    <mergeCell ref="B8:E8"/>
    <mergeCell ref="C18:E18"/>
    <mergeCell ref="C19:E19"/>
    <mergeCell ref="C14:E14"/>
    <mergeCell ref="J3:M3"/>
    <mergeCell ref="F6:F7"/>
    <mergeCell ref="A33:C33"/>
    <mergeCell ref="D33:H33"/>
    <mergeCell ref="I33:J33"/>
    <mergeCell ref="K33:M33"/>
    <mergeCell ref="C13:E13"/>
    <mergeCell ref="I4:J4"/>
    <mergeCell ref="I5:J5"/>
    <mergeCell ref="K4:M4"/>
  </mergeCells>
  <printOptions horizontalCentered="1"/>
  <pageMargins left="0.7874015748031497" right="0.984251968503937" top="0.984251968503937" bottom="0.6692913385826772" header="0.5905511811023623" footer="0.1968503937007874"/>
  <pageSetup fitToHeight="0" fitToWidth="1" horizontalDpi="300" verticalDpi="300" orientation="landscape" paperSize="9" scale="91" r:id="rId1"/>
  <headerFooter alignWithMargins="0">
    <oddHeader>&amp;C&amp;"TH SarabunPSK,Bold"&amp;22ตัวอย่าง ประมาณการราคาค่าปรับปรุง/ซ่อมแซม ทั่วไป</oddHeader>
    <oddFooter>&amp;R&amp;"TH SarabunPSK,Regular"&amp;14แผ่นที่ &amp;P / &amp;N</oddFooter>
  </headerFooter>
  <rowBreaks count="1" manualBreakCount="1">
    <brk id="2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6"/>
  <sheetViews>
    <sheetView view="pageBreakPreview" zoomScale="85" zoomScaleNormal="90" zoomScaleSheetLayoutView="85" zoomScalePageLayoutView="0" workbookViewId="0" topLeftCell="A1">
      <selection activeCell="K5" sqref="K5:L5"/>
    </sheetView>
  </sheetViews>
  <sheetFormatPr defaultColWidth="10.28125" defaultRowHeight="12.75"/>
  <cols>
    <col min="1" max="1" width="9.140625" style="55" customWidth="1"/>
    <col min="2" max="2" width="9.8515625" style="55" customWidth="1"/>
    <col min="3" max="3" width="7.7109375" style="55" customWidth="1"/>
    <col min="4" max="4" width="4.140625" style="55" customWidth="1"/>
    <col min="5" max="5" width="10.00390625" style="55" customWidth="1"/>
    <col min="6" max="6" width="6.7109375" style="55" customWidth="1"/>
    <col min="7" max="7" width="13.140625" style="55" customWidth="1"/>
    <col min="8" max="8" width="3.140625" style="55" customWidth="1"/>
    <col min="9" max="9" width="7.57421875" style="55" customWidth="1"/>
    <col min="10" max="10" width="7.57421875" style="64" customWidth="1"/>
    <col min="11" max="11" width="8.00390625" style="55" customWidth="1"/>
    <col min="12" max="12" width="8.28125" style="55" customWidth="1"/>
    <col min="13" max="13" width="12.8515625" style="55" hidden="1" customWidth="1"/>
    <col min="14" max="15" width="10.28125" style="55" hidden="1" customWidth="1"/>
    <col min="16" max="16" width="20.8515625" style="55" hidden="1" customWidth="1"/>
    <col min="17" max="17" width="13.28125" style="55" hidden="1" customWidth="1"/>
    <col min="18" max="20" width="10.28125" style="55" hidden="1" customWidth="1"/>
    <col min="21" max="21" width="23.00390625" style="108" hidden="1" customWidth="1"/>
    <col min="22" max="23" width="10.28125" style="55" hidden="1" customWidth="1"/>
    <col min="24" max="24" width="23.140625" style="55" hidden="1" customWidth="1"/>
    <col min="25" max="25" width="16.421875" style="55" hidden="1" customWidth="1"/>
    <col min="26" max="26" width="0.2890625" style="55" customWidth="1"/>
    <col min="27" max="29" width="10.28125" style="55" customWidth="1"/>
    <col min="30" max="16384" width="10.28125" style="55" customWidth="1"/>
  </cols>
  <sheetData>
    <row r="1" spans="1:12" ht="23.25">
      <c r="A1" s="381" t="s">
        <v>127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12" ht="9.7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5" ht="23.25">
      <c r="A3" s="388" t="s">
        <v>42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54"/>
      <c r="N3" s="54"/>
      <c r="O3" s="54"/>
    </row>
    <row r="4" spans="1:21" s="57" customFormat="1" ht="21">
      <c r="A4" s="68" t="str">
        <f>+'ปร.6'!A4</f>
        <v>งานปรับปรุง/ซ่อมแซม</v>
      </c>
      <c r="B4" s="69"/>
      <c r="C4" s="70" t="str">
        <f>'ปร.4(ก)'!E2</f>
        <v>อาคาร....................................................</v>
      </c>
      <c r="D4" s="69"/>
      <c r="E4" s="69"/>
      <c r="F4" s="69"/>
      <c r="G4" s="69"/>
      <c r="H4" s="69"/>
      <c r="I4" s="69"/>
      <c r="J4" s="69"/>
      <c r="K4" s="69"/>
      <c r="L4" s="69"/>
      <c r="M4" s="52"/>
      <c r="N4" s="56"/>
      <c r="O4" s="52"/>
      <c r="P4" s="70"/>
      <c r="Q4" s="58"/>
      <c r="U4" s="109"/>
    </row>
    <row r="5" spans="1:21" s="57" customFormat="1" ht="21">
      <c r="A5" s="68" t="s">
        <v>68</v>
      </c>
      <c r="B5" s="69"/>
      <c r="C5" s="389" t="str">
        <f>'ปร.4(ก)'!B3</f>
        <v>โรงเรียน.....................................................</v>
      </c>
      <c r="D5" s="389"/>
      <c r="E5" s="389"/>
      <c r="F5" s="389"/>
      <c r="G5" s="389"/>
      <c r="H5" s="389"/>
      <c r="I5" s="389"/>
      <c r="J5" s="165" t="s">
        <v>102</v>
      </c>
      <c r="K5" s="389" t="str">
        <f>'ปร.4(ก)'!J3</f>
        <v> </v>
      </c>
      <c r="L5" s="389"/>
      <c r="M5" s="52"/>
      <c r="N5" s="110"/>
      <c r="O5" s="53"/>
      <c r="Q5" s="58"/>
      <c r="U5" s="109"/>
    </row>
    <row r="6" spans="1:21" s="57" customFormat="1" ht="21">
      <c r="A6" s="68" t="s">
        <v>0</v>
      </c>
      <c r="B6" s="71"/>
      <c r="C6" s="52" t="str">
        <f>+'ปร.6'!C6</f>
        <v>โรงเรียน....</v>
      </c>
      <c r="D6" s="52"/>
      <c r="E6" s="52"/>
      <c r="F6" s="52"/>
      <c r="G6" s="52"/>
      <c r="H6" s="52"/>
      <c r="I6" s="52"/>
      <c r="J6" s="72"/>
      <c r="K6" s="72"/>
      <c r="L6" s="72"/>
      <c r="M6" s="52"/>
      <c r="N6" s="56"/>
      <c r="O6" s="52"/>
      <c r="Q6" s="58"/>
      <c r="U6" s="109"/>
    </row>
    <row r="7" spans="1:21" s="57" customFormat="1" ht="9.75" customHeight="1" thickBot="1">
      <c r="A7" s="390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52"/>
      <c r="N7" s="56"/>
      <c r="O7" s="52"/>
      <c r="Q7" s="58"/>
      <c r="U7" s="109"/>
    </row>
    <row r="8" spans="1:12" ht="21.75" customHeight="1">
      <c r="A8" s="382" t="s">
        <v>5</v>
      </c>
      <c r="B8" s="383"/>
      <c r="C8" s="383"/>
      <c r="D8" s="383"/>
      <c r="E8" s="383"/>
      <c r="F8" s="383"/>
      <c r="G8" s="383"/>
      <c r="H8" s="383"/>
      <c r="I8" s="383"/>
      <c r="J8" s="383"/>
      <c r="K8" s="73" t="s">
        <v>30</v>
      </c>
      <c r="L8" s="386" t="s">
        <v>31</v>
      </c>
    </row>
    <row r="9" spans="1:25" ht="21.75" customHeight="1" thickBot="1">
      <c r="A9" s="384"/>
      <c r="B9" s="385"/>
      <c r="C9" s="385"/>
      <c r="D9" s="385"/>
      <c r="E9" s="385"/>
      <c r="F9" s="385"/>
      <c r="G9" s="385"/>
      <c r="H9" s="385"/>
      <c r="I9" s="385"/>
      <c r="J9" s="385"/>
      <c r="K9" s="74" t="s">
        <v>32</v>
      </c>
      <c r="L9" s="387"/>
      <c r="U9" s="108">
        <v>0</v>
      </c>
      <c r="V9" s="55">
        <f>V10</f>
        <v>1.3091</v>
      </c>
      <c r="X9" s="111">
        <v>0</v>
      </c>
      <c r="Y9" s="112">
        <v>500000</v>
      </c>
    </row>
    <row r="10" spans="1:25" ht="21" thickBot="1">
      <c r="A10" s="379"/>
      <c r="B10" s="358" t="s">
        <v>69</v>
      </c>
      <c r="C10" s="358"/>
      <c r="D10" s="358"/>
      <c r="E10" s="358"/>
      <c r="F10" s="358"/>
      <c r="G10" s="358"/>
      <c r="H10" s="358"/>
      <c r="I10" s="358"/>
      <c r="J10" s="75">
        <v>0</v>
      </c>
      <c r="K10" s="76" t="s">
        <v>33</v>
      </c>
      <c r="L10" s="116">
        <f aca="true" t="shared" si="0" ref="L10:L33">V10</f>
        <v>1.3091</v>
      </c>
      <c r="P10" s="113">
        <f>+Sheet1!G2</f>
        <v>388968</v>
      </c>
      <c r="Q10" s="59"/>
      <c r="U10" s="114">
        <v>500000</v>
      </c>
      <c r="V10" s="115">
        <f>+Sheet1!H6</f>
        <v>1.3091</v>
      </c>
      <c r="X10" s="112">
        <v>500000</v>
      </c>
      <c r="Y10" s="112">
        <v>1000000</v>
      </c>
    </row>
    <row r="11" spans="1:25" ht="21" thickBot="1">
      <c r="A11" s="379"/>
      <c r="B11" s="358" t="s">
        <v>70</v>
      </c>
      <c r="C11" s="358"/>
      <c r="D11" s="358"/>
      <c r="E11" s="358"/>
      <c r="F11" s="358"/>
      <c r="G11" s="358"/>
      <c r="H11" s="358"/>
      <c r="I11" s="358"/>
      <c r="J11" s="75">
        <v>0</v>
      </c>
      <c r="K11" s="77">
        <v>1</v>
      </c>
      <c r="L11" s="116">
        <f t="shared" si="0"/>
        <v>1.3067</v>
      </c>
      <c r="U11" s="117">
        <v>1000000</v>
      </c>
      <c r="V11" s="118">
        <f>+Sheet1!H7</f>
        <v>1.3067</v>
      </c>
      <c r="X11" s="112">
        <v>1000000</v>
      </c>
      <c r="Y11" s="112">
        <v>2000000</v>
      </c>
    </row>
    <row r="12" spans="1:25" s="60" customFormat="1" ht="21" thickBot="1">
      <c r="A12" s="379"/>
      <c r="B12" s="358" t="s">
        <v>71</v>
      </c>
      <c r="C12" s="358"/>
      <c r="D12" s="358"/>
      <c r="E12" s="358"/>
      <c r="F12" s="358"/>
      <c r="G12" s="358"/>
      <c r="H12" s="358"/>
      <c r="I12" s="358"/>
      <c r="J12" s="75">
        <v>0.06</v>
      </c>
      <c r="K12" s="77">
        <v>2</v>
      </c>
      <c r="L12" s="116">
        <f t="shared" si="0"/>
        <v>1.3051</v>
      </c>
      <c r="N12" s="119"/>
      <c r="O12" s="120" t="s">
        <v>50</v>
      </c>
      <c r="P12" s="121">
        <f>P10</f>
        <v>388968</v>
      </c>
      <c r="Q12" s="55"/>
      <c r="S12" s="61"/>
      <c r="U12" s="117">
        <v>2000000</v>
      </c>
      <c r="V12" s="122">
        <f>+Sheet1!H8</f>
        <v>1.3051</v>
      </c>
      <c r="X12" s="112">
        <v>2000000</v>
      </c>
      <c r="Y12" s="112">
        <v>5000000</v>
      </c>
    </row>
    <row r="13" spans="1:25" s="60" customFormat="1" ht="21" thickBot="1">
      <c r="A13" s="380"/>
      <c r="B13" s="359" t="s">
        <v>72</v>
      </c>
      <c r="C13" s="359"/>
      <c r="D13" s="359"/>
      <c r="E13" s="359"/>
      <c r="F13" s="359"/>
      <c r="G13" s="359"/>
      <c r="H13" s="359"/>
      <c r="I13" s="359"/>
      <c r="J13" s="75">
        <v>0.07</v>
      </c>
      <c r="K13" s="77">
        <v>5</v>
      </c>
      <c r="L13" s="116">
        <f t="shared" si="0"/>
        <v>1.302</v>
      </c>
      <c r="N13" s="119"/>
      <c r="O13" s="123" t="s">
        <v>52</v>
      </c>
      <c r="P13" s="124">
        <f>VLOOKUP(P10,U9:V33,1)</f>
        <v>0</v>
      </c>
      <c r="Q13" s="125" t="s">
        <v>54</v>
      </c>
      <c r="R13" s="126">
        <f>VLOOKUP(P13,U9:V33,2)</f>
        <v>1.3091</v>
      </c>
      <c r="U13" s="117">
        <v>5000000</v>
      </c>
      <c r="V13" s="118">
        <f>+Sheet1!H9</f>
        <v>1.302</v>
      </c>
      <c r="X13" s="112">
        <v>5000000</v>
      </c>
      <c r="Y13" s="127">
        <v>10000000</v>
      </c>
    </row>
    <row r="14" spans="1:25" s="60" customFormat="1" ht="21.75" customHeight="1" thickBot="1">
      <c r="A14" s="360" t="s">
        <v>34</v>
      </c>
      <c r="B14" s="361"/>
      <c r="C14" s="361"/>
      <c r="D14" s="361"/>
      <c r="E14" s="361"/>
      <c r="F14" s="361"/>
      <c r="G14" s="361"/>
      <c r="H14" s="361"/>
      <c r="I14" s="361"/>
      <c r="J14" s="362"/>
      <c r="K14" s="78">
        <v>10</v>
      </c>
      <c r="L14" s="116">
        <f t="shared" si="0"/>
        <v>1.296</v>
      </c>
      <c r="N14" s="119"/>
      <c r="O14" s="128" t="s">
        <v>53</v>
      </c>
      <c r="P14" s="129">
        <f>VLOOKUP(P13,X9:Y33,2)</f>
        <v>500000</v>
      </c>
      <c r="Q14" s="130" t="s">
        <v>55</v>
      </c>
      <c r="R14" s="131">
        <f>VLOOKUP(P14,U9:V33,2)</f>
        <v>1.3091</v>
      </c>
      <c r="U14" s="132">
        <v>10000000</v>
      </c>
      <c r="V14" s="122">
        <f>+Sheet1!H10</f>
        <v>1.296</v>
      </c>
      <c r="X14" s="127">
        <v>10000000</v>
      </c>
      <c r="Y14" s="127">
        <v>15000000</v>
      </c>
    </row>
    <row r="15" spans="1:25" s="60" customFormat="1" ht="21.75" customHeight="1">
      <c r="A15" s="363"/>
      <c r="B15" s="364"/>
      <c r="C15" s="364"/>
      <c r="D15" s="364"/>
      <c r="E15" s="364"/>
      <c r="F15" s="364"/>
      <c r="G15" s="364"/>
      <c r="H15" s="364"/>
      <c r="I15" s="364"/>
      <c r="J15" s="365"/>
      <c r="K15" s="78">
        <v>15</v>
      </c>
      <c r="L15" s="116">
        <f t="shared" si="0"/>
        <v>1.2611</v>
      </c>
      <c r="N15" s="55"/>
      <c r="Q15" s="55"/>
      <c r="U15" s="132">
        <v>15000000</v>
      </c>
      <c r="V15" s="118">
        <f>+Sheet1!H11</f>
        <v>1.2611</v>
      </c>
      <c r="X15" s="127">
        <v>15000000</v>
      </c>
      <c r="Y15" s="112">
        <v>20000000</v>
      </c>
    </row>
    <row r="16" spans="1:25" s="60" customFormat="1" ht="21.75" customHeight="1">
      <c r="A16" s="372" t="s">
        <v>43</v>
      </c>
      <c r="B16" s="373"/>
      <c r="C16" s="373"/>
      <c r="D16" s="373"/>
      <c r="E16" s="366" t="s">
        <v>45</v>
      </c>
      <c r="F16" s="378" t="s">
        <v>48</v>
      </c>
      <c r="G16" s="373"/>
      <c r="H16" s="373"/>
      <c r="I16" s="366" t="s">
        <v>44</v>
      </c>
      <c r="J16" s="369"/>
      <c r="K16" s="77">
        <v>20</v>
      </c>
      <c r="L16" s="116">
        <f t="shared" si="0"/>
        <v>1.2535</v>
      </c>
      <c r="N16" s="55"/>
      <c r="Q16" s="55"/>
      <c r="U16" s="117">
        <v>20000000</v>
      </c>
      <c r="V16" s="122">
        <f>+Sheet1!H12</f>
        <v>1.2535</v>
      </c>
      <c r="X16" s="112">
        <v>20000000</v>
      </c>
      <c r="Y16" s="112">
        <v>25000000</v>
      </c>
    </row>
    <row r="17" spans="1:25" s="60" customFormat="1" ht="21" customHeight="1">
      <c r="A17" s="374"/>
      <c r="B17" s="375"/>
      <c r="C17" s="375"/>
      <c r="D17" s="375"/>
      <c r="E17" s="367"/>
      <c r="F17" s="377"/>
      <c r="G17" s="377"/>
      <c r="H17" s="377"/>
      <c r="I17" s="367"/>
      <c r="J17" s="353"/>
      <c r="K17" s="77">
        <v>25</v>
      </c>
      <c r="L17" s="116">
        <f t="shared" si="0"/>
        <v>1.2265</v>
      </c>
      <c r="N17" s="55"/>
      <c r="Q17" s="55" t="s">
        <v>51</v>
      </c>
      <c r="U17" s="117">
        <v>25000000</v>
      </c>
      <c r="V17" s="118">
        <f>+Sheet1!H13</f>
        <v>1.2265</v>
      </c>
      <c r="X17" s="112">
        <v>25000000</v>
      </c>
      <c r="Y17" s="112">
        <v>30000000</v>
      </c>
    </row>
    <row r="18" spans="1:25" s="60" customFormat="1" ht="21" customHeight="1">
      <c r="A18" s="376"/>
      <c r="B18" s="377"/>
      <c r="C18" s="377"/>
      <c r="D18" s="377"/>
      <c r="E18" s="368"/>
      <c r="F18" s="371" t="s">
        <v>35</v>
      </c>
      <c r="G18" s="371"/>
      <c r="H18" s="371"/>
      <c r="I18" s="368"/>
      <c r="J18" s="370"/>
      <c r="K18" s="77">
        <v>30</v>
      </c>
      <c r="L18" s="116">
        <f t="shared" si="0"/>
        <v>1.2181</v>
      </c>
      <c r="N18" s="55"/>
      <c r="Q18" s="55"/>
      <c r="R18" s="60" t="s">
        <v>51</v>
      </c>
      <c r="U18" s="117">
        <v>30000000</v>
      </c>
      <c r="V18" s="122">
        <f>+Sheet1!H14</f>
        <v>1.2181</v>
      </c>
      <c r="X18" s="112">
        <v>30000000</v>
      </c>
      <c r="Y18" s="112">
        <v>40000000</v>
      </c>
    </row>
    <row r="19" spans="1:25" s="60" customFormat="1" ht="21" thickBot="1">
      <c r="A19" s="345" t="s">
        <v>56</v>
      </c>
      <c r="B19" s="80" t="s">
        <v>36</v>
      </c>
      <c r="C19" s="80"/>
      <c r="D19" s="80"/>
      <c r="E19" s="80"/>
      <c r="F19" s="80"/>
      <c r="G19" s="81" t="s">
        <v>57</v>
      </c>
      <c r="H19" s="348">
        <f>+Sheet1!G2</f>
        <v>388968</v>
      </c>
      <c r="I19" s="349"/>
      <c r="J19" s="350"/>
      <c r="K19" s="77">
        <v>40</v>
      </c>
      <c r="L19" s="116">
        <f t="shared" si="0"/>
        <v>1.2177</v>
      </c>
      <c r="N19" s="55"/>
      <c r="Q19" s="55"/>
      <c r="U19" s="117">
        <v>40000000</v>
      </c>
      <c r="V19" s="118">
        <f>+Sheet1!H15</f>
        <v>1.2177</v>
      </c>
      <c r="X19" s="112">
        <v>40000000</v>
      </c>
      <c r="Y19" s="112">
        <v>50000000</v>
      </c>
    </row>
    <row r="20" spans="1:25" s="60" customFormat="1" ht="21" thickBot="1">
      <c r="A20" s="346"/>
      <c r="B20" s="83" t="s">
        <v>37</v>
      </c>
      <c r="C20" s="83"/>
      <c r="D20" s="83"/>
      <c r="E20" s="83"/>
      <c r="F20" s="83"/>
      <c r="G20" s="84" t="s">
        <v>57</v>
      </c>
      <c r="H20" s="351">
        <f>P13</f>
        <v>0</v>
      </c>
      <c r="I20" s="352"/>
      <c r="J20" s="353"/>
      <c r="K20" s="77">
        <v>50</v>
      </c>
      <c r="L20" s="116">
        <f t="shared" si="0"/>
        <v>1.2176</v>
      </c>
      <c r="N20" s="55"/>
      <c r="P20" s="133">
        <f>+(($C$25-$E$25)*($G$25-$I$25))/($E$26-$G$26)</f>
        <v>0</v>
      </c>
      <c r="Q20" s="55"/>
      <c r="U20" s="117">
        <v>50000000</v>
      </c>
      <c r="V20" s="122">
        <f>+Sheet1!H16</f>
        <v>1.2176</v>
      </c>
      <c r="X20" s="112">
        <v>50000000</v>
      </c>
      <c r="Y20" s="112">
        <v>60000000</v>
      </c>
    </row>
    <row r="21" spans="1:25" s="60" customFormat="1" ht="21" thickBot="1">
      <c r="A21" s="346"/>
      <c r="B21" s="83" t="s">
        <v>38</v>
      </c>
      <c r="C21" s="83"/>
      <c r="D21" s="83"/>
      <c r="E21" s="83"/>
      <c r="F21" s="83"/>
      <c r="G21" s="84" t="s">
        <v>57</v>
      </c>
      <c r="H21" s="351">
        <f>P14</f>
        <v>500000</v>
      </c>
      <c r="I21" s="352"/>
      <c r="J21" s="353"/>
      <c r="K21" s="77">
        <v>60</v>
      </c>
      <c r="L21" s="116">
        <f t="shared" si="0"/>
        <v>1.2078</v>
      </c>
      <c r="N21" s="55"/>
      <c r="P21" s="134">
        <f>ROUNDDOWN(P20,4)</f>
        <v>0</v>
      </c>
      <c r="Q21" s="135"/>
      <c r="U21" s="117">
        <v>60000000</v>
      </c>
      <c r="V21" s="118">
        <f>+Sheet1!H17</f>
        <v>1.2078</v>
      </c>
      <c r="X21" s="112">
        <v>60000000</v>
      </c>
      <c r="Y21" s="112">
        <v>70000000</v>
      </c>
    </row>
    <row r="22" spans="1:25" s="60" customFormat="1" ht="21" thickBot="1">
      <c r="A22" s="346"/>
      <c r="B22" s="83" t="s">
        <v>39</v>
      </c>
      <c r="C22" s="83"/>
      <c r="D22" s="83"/>
      <c r="E22" s="83"/>
      <c r="F22" s="83"/>
      <c r="G22" s="84" t="s">
        <v>57</v>
      </c>
      <c r="H22" s="354">
        <f>R13</f>
        <v>1.3091</v>
      </c>
      <c r="I22" s="354"/>
      <c r="J22" s="355"/>
      <c r="K22" s="77">
        <v>70</v>
      </c>
      <c r="L22" s="116">
        <f t="shared" si="0"/>
        <v>1.2067</v>
      </c>
      <c r="N22" s="55"/>
      <c r="P22" s="136">
        <f>+A25-P21</f>
        <v>1.3091</v>
      </c>
      <c r="Q22" s="55"/>
      <c r="U22" s="117">
        <v>70000000</v>
      </c>
      <c r="V22" s="137">
        <f>+Sheet1!H18</f>
        <v>1.2067</v>
      </c>
      <c r="X22" s="112">
        <v>70000000</v>
      </c>
      <c r="Y22" s="112">
        <v>80000000</v>
      </c>
    </row>
    <row r="23" spans="1:25" s="60" customFormat="1" ht="21">
      <c r="A23" s="347"/>
      <c r="B23" s="85" t="s">
        <v>40</v>
      </c>
      <c r="C23" s="85"/>
      <c r="D23" s="85"/>
      <c r="E23" s="85"/>
      <c r="F23" s="85"/>
      <c r="G23" s="86" t="s">
        <v>57</v>
      </c>
      <c r="H23" s="356">
        <f>R14</f>
        <v>1.3091</v>
      </c>
      <c r="I23" s="356"/>
      <c r="J23" s="357"/>
      <c r="K23" s="77">
        <v>80</v>
      </c>
      <c r="L23" s="116">
        <f t="shared" si="0"/>
        <v>1.2067</v>
      </c>
      <c r="N23" s="55"/>
      <c r="Q23" s="138"/>
      <c r="U23" s="117">
        <v>80000000</v>
      </c>
      <c r="V23" s="118">
        <f>+Sheet1!H19</f>
        <v>1.2067</v>
      </c>
      <c r="X23" s="112">
        <v>80000000</v>
      </c>
      <c r="Y23" s="112">
        <v>90000000</v>
      </c>
    </row>
    <row r="24" spans="1:25" s="60" customFormat="1" ht="21">
      <c r="A24" s="87"/>
      <c r="B24" s="88" t="s">
        <v>58</v>
      </c>
      <c r="C24" s="89"/>
      <c r="D24" s="89"/>
      <c r="E24" s="89"/>
      <c r="F24" s="89"/>
      <c r="G24" s="89"/>
      <c r="H24" s="89"/>
      <c r="I24" s="89"/>
      <c r="J24" s="90"/>
      <c r="K24" s="77">
        <v>90</v>
      </c>
      <c r="L24" s="116">
        <f t="shared" si="0"/>
        <v>1.2066</v>
      </c>
      <c r="N24" s="55"/>
      <c r="Q24" s="55"/>
      <c r="U24" s="117">
        <v>90000000</v>
      </c>
      <c r="V24" s="122">
        <f>+Sheet1!H20</f>
        <v>1.2066</v>
      </c>
      <c r="X24" s="112">
        <v>90000000</v>
      </c>
      <c r="Y24" s="112">
        <v>100000000</v>
      </c>
    </row>
    <row r="25" spans="1:25" s="60" customFormat="1" ht="21">
      <c r="A25" s="91">
        <f>R13</f>
        <v>1.3091</v>
      </c>
      <c r="B25" s="92" t="s">
        <v>64</v>
      </c>
      <c r="C25" s="93">
        <f>R13</f>
        <v>1.3091</v>
      </c>
      <c r="D25" s="93" t="s">
        <v>29</v>
      </c>
      <c r="E25" s="139">
        <f>R14</f>
        <v>1.3091</v>
      </c>
      <c r="F25" s="140" t="s">
        <v>61</v>
      </c>
      <c r="G25" s="140">
        <f>P12</f>
        <v>388968</v>
      </c>
      <c r="H25" s="140" t="s">
        <v>29</v>
      </c>
      <c r="I25" s="94">
        <f>P13</f>
        <v>0</v>
      </c>
      <c r="J25" s="95" t="s">
        <v>60</v>
      </c>
      <c r="K25" s="77">
        <v>100</v>
      </c>
      <c r="L25" s="116">
        <f t="shared" si="0"/>
        <v>1.2066</v>
      </c>
      <c r="N25" s="55"/>
      <c r="U25" s="117">
        <v>100000000</v>
      </c>
      <c r="V25" s="118">
        <f>+Sheet1!H21</f>
        <v>1.2066</v>
      </c>
      <c r="X25" s="112">
        <v>100000000</v>
      </c>
      <c r="Y25" s="112">
        <v>150000000</v>
      </c>
    </row>
    <row r="26" spans="1:25" s="60" customFormat="1" ht="21">
      <c r="A26" s="82"/>
      <c r="B26" s="96"/>
      <c r="C26" s="96"/>
      <c r="D26" s="92" t="s">
        <v>59</v>
      </c>
      <c r="E26" s="97">
        <f>P14</f>
        <v>500000</v>
      </c>
      <c r="F26" s="96" t="s">
        <v>29</v>
      </c>
      <c r="G26" s="97">
        <f>P13</f>
        <v>0</v>
      </c>
      <c r="H26" s="98" t="s">
        <v>60</v>
      </c>
      <c r="I26" s="96"/>
      <c r="J26" s="99"/>
      <c r="K26" s="77">
        <v>150</v>
      </c>
      <c r="L26" s="116">
        <f t="shared" si="0"/>
        <v>1.2039</v>
      </c>
      <c r="N26" s="55"/>
      <c r="Q26" s="55"/>
      <c r="U26" s="117">
        <v>150000000</v>
      </c>
      <c r="V26" s="122">
        <f>+Sheet1!H22</f>
        <v>1.2039</v>
      </c>
      <c r="X26" s="112">
        <v>150000000</v>
      </c>
      <c r="Y26" s="112">
        <v>200000000</v>
      </c>
    </row>
    <row r="27" spans="1:25" s="60" customFormat="1" ht="21.75" customHeight="1">
      <c r="A27" s="82"/>
      <c r="B27" s="100"/>
      <c r="C27" s="92"/>
      <c r="D27" s="92"/>
      <c r="E27" s="92"/>
      <c r="F27" s="101"/>
      <c r="G27" s="101"/>
      <c r="H27" s="101"/>
      <c r="I27" s="101"/>
      <c r="J27" s="102"/>
      <c r="K27" s="77">
        <v>200</v>
      </c>
      <c r="L27" s="116">
        <f t="shared" si="0"/>
        <v>1.2039</v>
      </c>
      <c r="N27" s="55"/>
      <c r="Q27" s="54"/>
      <c r="R27" s="62"/>
      <c r="U27" s="117">
        <v>200000000</v>
      </c>
      <c r="V27" s="118">
        <f>+Sheet1!H23</f>
        <v>1.2039</v>
      </c>
      <c r="X27" s="112">
        <v>200000000</v>
      </c>
      <c r="Y27" s="112">
        <v>250000000</v>
      </c>
    </row>
    <row r="28" spans="1:25" s="60" customFormat="1" ht="21">
      <c r="A28" s="82"/>
      <c r="B28" s="96"/>
      <c r="C28" s="103" t="s">
        <v>62</v>
      </c>
      <c r="D28" s="96"/>
      <c r="E28" s="96"/>
      <c r="F28" s="96"/>
      <c r="G28" s="97">
        <f>P10</f>
        <v>388968</v>
      </c>
      <c r="H28" s="96"/>
      <c r="I28" s="98" t="s">
        <v>46</v>
      </c>
      <c r="J28" s="96"/>
      <c r="K28" s="77">
        <v>250</v>
      </c>
      <c r="L28" s="116">
        <f t="shared" si="0"/>
        <v>1.2031</v>
      </c>
      <c r="N28" s="55"/>
      <c r="Q28" s="54"/>
      <c r="R28" s="62"/>
      <c r="U28" s="117">
        <v>250000000</v>
      </c>
      <c r="V28" s="122">
        <f>+Sheet1!H24</f>
        <v>1.2031</v>
      </c>
      <c r="X28" s="112">
        <v>250000000</v>
      </c>
      <c r="Y28" s="112">
        <v>300000000</v>
      </c>
    </row>
    <row r="29" spans="1:25" s="60" customFormat="1" ht="21" thickBot="1">
      <c r="A29" s="82"/>
      <c r="B29" s="79"/>
      <c r="C29" s="103" t="s">
        <v>63</v>
      </c>
      <c r="D29" s="79"/>
      <c r="E29" s="79"/>
      <c r="F29" s="79"/>
      <c r="G29" s="104">
        <f>+P22</f>
        <v>1.3091</v>
      </c>
      <c r="H29" s="79"/>
      <c r="I29" s="79"/>
      <c r="J29" s="79"/>
      <c r="K29" s="77">
        <v>300</v>
      </c>
      <c r="L29" s="116">
        <f t="shared" si="0"/>
        <v>1.1969</v>
      </c>
      <c r="N29" s="55"/>
      <c r="Q29" s="54"/>
      <c r="R29" s="62"/>
      <c r="U29" s="117">
        <v>300000000</v>
      </c>
      <c r="V29" s="118">
        <f>+Sheet1!H25</f>
        <v>1.1969</v>
      </c>
      <c r="X29" s="112">
        <v>300000000</v>
      </c>
      <c r="Y29" s="112">
        <v>350000000</v>
      </c>
    </row>
    <row r="30" spans="1:25" s="60" customFormat="1" ht="21" thickTop="1">
      <c r="A30" s="82"/>
      <c r="B30" s="79"/>
      <c r="C30" s="79"/>
      <c r="D30" s="79"/>
      <c r="E30" s="79"/>
      <c r="F30" s="79"/>
      <c r="G30" s="79"/>
      <c r="H30" s="79"/>
      <c r="I30" s="79"/>
      <c r="J30" s="79"/>
      <c r="K30" s="77">
        <v>350</v>
      </c>
      <c r="L30" s="116">
        <f t="shared" si="0"/>
        <v>1.1884</v>
      </c>
      <c r="N30" s="55"/>
      <c r="Q30" s="54"/>
      <c r="R30" s="63"/>
      <c r="U30" s="117">
        <v>350000000</v>
      </c>
      <c r="V30" s="122">
        <f>+Sheet1!H26</f>
        <v>1.1884</v>
      </c>
      <c r="X30" s="112">
        <v>350000000</v>
      </c>
      <c r="Y30" s="112">
        <v>400000000</v>
      </c>
    </row>
    <row r="31" spans="1:25" s="60" customFormat="1" ht="21">
      <c r="A31" s="82"/>
      <c r="B31" s="79"/>
      <c r="C31" s="79"/>
      <c r="D31" s="79"/>
      <c r="E31" s="79"/>
      <c r="F31" s="79"/>
      <c r="G31" s="79"/>
      <c r="H31" s="79"/>
      <c r="I31" s="79" t="s">
        <v>51</v>
      </c>
      <c r="J31" s="79"/>
      <c r="K31" s="77">
        <v>400</v>
      </c>
      <c r="L31" s="116">
        <f t="shared" si="0"/>
        <v>1.1877</v>
      </c>
      <c r="N31" s="55"/>
      <c r="Q31" s="54"/>
      <c r="R31" s="62"/>
      <c r="U31" s="117">
        <v>400000000</v>
      </c>
      <c r="V31" s="118">
        <f>+Sheet1!H27</f>
        <v>1.1877</v>
      </c>
      <c r="X31" s="112">
        <v>400000000</v>
      </c>
      <c r="Y31" s="112">
        <v>500000000</v>
      </c>
    </row>
    <row r="32" spans="1:25" s="60" customFormat="1" ht="21">
      <c r="A32" s="82"/>
      <c r="B32" s="79"/>
      <c r="C32" s="79"/>
      <c r="D32" s="79"/>
      <c r="E32" s="79"/>
      <c r="F32" s="79"/>
      <c r="G32" s="79"/>
      <c r="H32" s="79"/>
      <c r="I32" s="79"/>
      <c r="J32" s="79"/>
      <c r="K32" s="77">
        <v>500</v>
      </c>
      <c r="L32" s="116">
        <f t="shared" si="0"/>
        <v>1.1871</v>
      </c>
      <c r="N32" s="55"/>
      <c r="Q32" s="54"/>
      <c r="R32" s="62"/>
      <c r="U32" s="117">
        <v>500000000</v>
      </c>
      <c r="V32" s="122">
        <f>+Sheet1!H28</f>
        <v>1.1871</v>
      </c>
      <c r="X32" s="112">
        <v>500000000</v>
      </c>
      <c r="Y32" s="112">
        <v>500000001</v>
      </c>
    </row>
    <row r="33" spans="1:25" s="60" customFormat="1" ht="21" thickBot="1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7" t="s">
        <v>41</v>
      </c>
      <c r="L33" s="162">
        <f t="shared" si="0"/>
        <v>1.8005</v>
      </c>
      <c r="N33" s="55"/>
      <c r="Q33" s="54"/>
      <c r="R33" s="62"/>
      <c r="U33" s="141">
        <v>500000001</v>
      </c>
      <c r="V33" s="142">
        <f>+Sheet1!H29</f>
        <v>1.8005</v>
      </c>
      <c r="X33" s="112">
        <v>500000001</v>
      </c>
      <c r="Y33" s="143"/>
    </row>
    <row r="34" ht="21">
      <c r="A34" s="60" t="s">
        <v>47</v>
      </c>
    </row>
    <row r="35" ht="21">
      <c r="A35" s="60" t="s">
        <v>49</v>
      </c>
    </row>
    <row r="36" spans="7:11" ht="21">
      <c r="G36" s="344" t="s">
        <v>73</v>
      </c>
      <c r="H36" s="344"/>
      <c r="I36" s="344"/>
      <c r="J36" s="344"/>
      <c r="K36" s="344"/>
    </row>
  </sheetData>
  <sheetProtection selectLockedCells="1" selectUnlockedCells="1"/>
  <mergeCells count="26">
    <mergeCell ref="A1:L1"/>
    <mergeCell ref="B10:I10"/>
    <mergeCell ref="B11:I11"/>
    <mergeCell ref="A8:J9"/>
    <mergeCell ref="L8:L9"/>
    <mergeCell ref="A3:L3"/>
    <mergeCell ref="C5:I5"/>
    <mergeCell ref="K5:L5"/>
    <mergeCell ref="A7:L7"/>
    <mergeCell ref="B12:I12"/>
    <mergeCell ref="B13:I13"/>
    <mergeCell ref="A14:J15"/>
    <mergeCell ref="I16:I18"/>
    <mergeCell ref="J16:J18"/>
    <mergeCell ref="F18:H18"/>
    <mergeCell ref="A16:D18"/>
    <mergeCell ref="E16:E18"/>
    <mergeCell ref="F16:H17"/>
    <mergeCell ref="A10:A13"/>
    <mergeCell ref="G36:K36"/>
    <mergeCell ref="A19:A23"/>
    <mergeCell ref="H19:J19"/>
    <mergeCell ref="H20:J20"/>
    <mergeCell ref="H21:J21"/>
    <mergeCell ref="H22:J22"/>
    <mergeCell ref="H23:J23"/>
  </mergeCells>
  <printOptions horizontalCentered="1"/>
  <pageMargins left="0.984251968503937" right="0.6692913385826772" top="0.984251968503937" bottom="0.7874015748031497" header="0.7086614173228347" footer="0.2755905511811024"/>
  <pageSetup fitToHeight="1" fitToWidth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2:K30"/>
  <sheetViews>
    <sheetView zoomScalePageLayoutView="0" workbookViewId="0" topLeftCell="A1">
      <selection activeCell="H6" sqref="H6"/>
    </sheetView>
  </sheetViews>
  <sheetFormatPr defaultColWidth="9.140625" defaultRowHeight="12.75"/>
  <cols>
    <col min="7" max="7" width="23.00390625" style="144" customWidth="1"/>
    <col min="8" max="9" width="10.28125" style="145" customWidth="1"/>
    <col min="10" max="10" width="23.140625" style="144" customWidth="1"/>
    <col min="11" max="11" width="18.8515625" style="144" bestFit="1" customWidth="1"/>
  </cols>
  <sheetData>
    <row r="1" ht="21" thickBot="1"/>
    <row r="2" ht="21" thickBot="1">
      <c r="G2" s="146">
        <f>'ปร.5'!K11</f>
        <v>388968</v>
      </c>
    </row>
    <row r="3" ht="21">
      <c r="G3" s="147"/>
    </row>
    <row r="4" ht="21">
      <c r="G4" s="148"/>
    </row>
    <row r="5" spans="7:11" ht="21" thickBot="1">
      <c r="G5" s="144">
        <v>0</v>
      </c>
      <c r="H5" s="145">
        <v>1.3091</v>
      </c>
      <c r="J5" s="149">
        <v>0</v>
      </c>
      <c r="K5" s="149">
        <v>500000</v>
      </c>
    </row>
    <row r="6" spans="7:11" ht="21">
      <c r="G6" s="150">
        <v>500000</v>
      </c>
      <c r="H6" s="151">
        <v>1.3091</v>
      </c>
      <c r="J6" s="149">
        <v>500000</v>
      </c>
      <c r="K6" s="149">
        <v>1000000</v>
      </c>
    </row>
    <row r="7" spans="7:11" ht="21">
      <c r="G7" s="152">
        <v>1000000</v>
      </c>
      <c r="H7" s="153">
        <v>1.3067</v>
      </c>
      <c r="J7" s="149">
        <v>1000000</v>
      </c>
      <c r="K7" s="149">
        <v>2000000</v>
      </c>
    </row>
    <row r="8" spans="7:11" ht="21">
      <c r="G8" s="152">
        <v>2000000</v>
      </c>
      <c r="H8" s="153">
        <v>1.3051</v>
      </c>
      <c r="I8" s="154"/>
      <c r="J8" s="149">
        <v>2000000</v>
      </c>
      <c r="K8" s="149">
        <v>5000000</v>
      </c>
    </row>
    <row r="9" spans="7:11" ht="21">
      <c r="G9" s="152">
        <v>5000000</v>
      </c>
      <c r="H9" s="153">
        <v>1.302</v>
      </c>
      <c r="I9" s="154"/>
      <c r="J9" s="149">
        <v>5000000</v>
      </c>
      <c r="K9" s="155">
        <v>10000000</v>
      </c>
    </row>
    <row r="10" spans="7:11" ht="21">
      <c r="G10" s="156">
        <v>10000000</v>
      </c>
      <c r="H10" s="157">
        <v>1.296</v>
      </c>
      <c r="I10" s="154"/>
      <c r="J10" s="155">
        <v>10000000</v>
      </c>
      <c r="K10" s="155">
        <v>15000000</v>
      </c>
    </row>
    <row r="11" spans="7:11" ht="21">
      <c r="G11" s="156">
        <v>15000000</v>
      </c>
      <c r="H11" s="157">
        <v>1.2611</v>
      </c>
      <c r="I11" s="154"/>
      <c r="J11" s="155">
        <v>15000000</v>
      </c>
      <c r="K11" s="149">
        <v>20000000</v>
      </c>
    </row>
    <row r="12" spans="7:11" ht="21">
      <c r="G12" s="152">
        <v>20000000</v>
      </c>
      <c r="H12" s="157">
        <v>1.2535</v>
      </c>
      <c r="I12" s="154"/>
      <c r="J12" s="149">
        <v>20000000</v>
      </c>
      <c r="K12" s="149">
        <v>25000000</v>
      </c>
    </row>
    <row r="13" spans="7:11" ht="21">
      <c r="G13" s="152">
        <v>25000000</v>
      </c>
      <c r="H13" s="153">
        <v>1.2265</v>
      </c>
      <c r="I13" s="154"/>
      <c r="J13" s="149">
        <v>25000000</v>
      </c>
      <c r="K13" s="149">
        <v>30000000</v>
      </c>
    </row>
    <row r="14" spans="7:11" ht="21">
      <c r="G14" s="152">
        <v>30000000</v>
      </c>
      <c r="H14" s="153">
        <v>1.2181</v>
      </c>
      <c r="I14" s="154"/>
      <c r="J14" s="149">
        <v>30000000</v>
      </c>
      <c r="K14" s="149">
        <v>40000000</v>
      </c>
    </row>
    <row r="15" spans="7:11" ht="21">
      <c r="G15" s="152">
        <v>40000000</v>
      </c>
      <c r="H15" s="153">
        <v>1.2177</v>
      </c>
      <c r="I15" s="154"/>
      <c r="J15" s="149">
        <v>40000000</v>
      </c>
      <c r="K15" s="149">
        <v>50000000</v>
      </c>
    </row>
    <row r="16" spans="7:11" ht="21">
      <c r="G16" s="152">
        <v>50000000</v>
      </c>
      <c r="H16" s="153">
        <v>1.2176</v>
      </c>
      <c r="I16" s="154"/>
      <c r="J16" s="149">
        <v>50000000</v>
      </c>
      <c r="K16" s="149">
        <v>60000000</v>
      </c>
    </row>
    <row r="17" spans="7:11" ht="21">
      <c r="G17" s="152">
        <v>60000000</v>
      </c>
      <c r="H17" s="153">
        <v>1.2078</v>
      </c>
      <c r="I17" s="154"/>
      <c r="J17" s="149">
        <v>60000000</v>
      </c>
      <c r="K17" s="149">
        <v>70000000</v>
      </c>
    </row>
    <row r="18" spans="7:11" ht="21">
      <c r="G18" s="152">
        <v>70000000</v>
      </c>
      <c r="H18" s="153">
        <v>1.2067</v>
      </c>
      <c r="I18" s="154"/>
      <c r="J18" s="149">
        <v>70000000</v>
      </c>
      <c r="K18" s="149">
        <v>80000000</v>
      </c>
    </row>
    <row r="19" spans="7:11" ht="21">
      <c r="G19" s="152">
        <v>80000000</v>
      </c>
      <c r="H19" s="153">
        <v>1.2067</v>
      </c>
      <c r="I19" s="154"/>
      <c r="J19" s="149">
        <v>80000000</v>
      </c>
      <c r="K19" s="149">
        <v>90000000</v>
      </c>
    </row>
    <row r="20" spans="7:11" ht="21">
      <c r="G20" s="152">
        <v>90000000</v>
      </c>
      <c r="H20" s="153">
        <v>1.2066</v>
      </c>
      <c r="I20" s="154"/>
      <c r="J20" s="149">
        <v>90000000</v>
      </c>
      <c r="K20" s="149">
        <v>100000000</v>
      </c>
    </row>
    <row r="21" spans="7:11" ht="21">
      <c r="G21" s="152">
        <v>100000000</v>
      </c>
      <c r="H21" s="153">
        <v>1.2066</v>
      </c>
      <c r="I21" s="154"/>
      <c r="J21" s="149">
        <v>100000000</v>
      </c>
      <c r="K21" s="149">
        <v>150000000</v>
      </c>
    </row>
    <row r="22" spans="7:11" ht="21">
      <c r="G22" s="152">
        <v>150000000</v>
      </c>
      <c r="H22" s="153">
        <v>1.2039</v>
      </c>
      <c r="I22" s="154"/>
      <c r="J22" s="149">
        <v>150000000</v>
      </c>
      <c r="K22" s="149">
        <v>200000000</v>
      </c>
    </row>
    <row r="23" spans="7:11" ht="21">
      <c r="G23" s="152">
        <v>200000000</v>
      </c>
      <c r="H23" s="153">
        <v>1.2039</v>
      </c>
      <c r="I23" s="154"/>
      <c r="J23" s="149">
        <v>200000000</v>
      </c>
      <c r="K23" s="149">
        <v>250000000</v>
      </c>
    </row>
    <row r="24" spans="7:11" ht="21">
      <c r="G24" s="152">
        <v>250000000</v>
      </c>
      <c r="H24" s="153">
        <v>1.2031</v>
      </c>
      <c r="I24" s="154"/>
      <c r="J24" s="149">
        <v>250000000</v>
      </c>
      <c r="K24" s="149">
        <v>300000000</v>
      </c>
    </row>
    <row r="25" spans="7:11" ht="21">
      <c r="G25" s="152">
        <v>300000000</v>
      </c>
      <c r="H25" s="153">
        <v>1.1969</v>
      </c>
      <c r="I25" s="154"/>
      <c r="J25" s="149">
        <v>300000000</v>
      </c>
      <c r="K25" s="149">
        <v>350000000</v>
      </c>
    </row>
    <row r="26" spans="7:11" ht="21">
      <c r="G26" s="152">
        <v>350000000</v>
      </c>
      <c r="H26" s="153">
        <v>1.1884</v>
      </c>
      <c r="I26" s="154"/>
      <c r="J26" s="149">
        <v>350000000</v>
      </c>
      <c r="K26" s="149">
        <v>400000000</v>
      </c>
    </row>
    <row r="27" spans="7:11" ht="21">
      <c r="G27" s="152">
        <v>400000000</v>
      </c>
      <c r="H27" s="153">
        <v>1.1877</v>
      </c>
      <c r="I27" s="154"/>
      <c r="J27" s="149">
        <v>400000000</v>
      </c>
      <c r="K27" s="149">
        <v>500000000</v>
      </c>
    </row>
    <row r="28" spans="7:11" ht="21">
      <c r="G28" s="152">
        <v>500000000</v>
      </c>
      <c r="H28" s="153">
        <v>1.1871</v>
      </c>
      <c r="I28" s="154"/>
      <c r="J28" s="149">
        <v>500000000</v>
      </c>
      <c r="K28" s="149">
        <v>500000000</v>
      </c>
    </row>
    <row r="29" spans="7:11" ht="21" thickBot="1">
      <c r="G29" s="158">
        <v>500000000</v>
      </c>
      <c r="H29" s="159">
        <v>1.8005</v>
      </c>
      <c r="I29" s="154"/>
      <c r="J29" s="149">
        <v>500000000</v>
      </c>
      <c r="K29" s="160"/>
    </row>
    <row r="30" ht="21">
      <c r="H30" s="1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SK.Civil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Naruemon Phetpraipring</cp:lastModifiedBy>
  <cp:lastPrinted>2023-11-08T14:55:11Z</cp:lastPrinted>
  <dcterms:created xsi:type="dcterms:W3CDTF">2012-02-29T01:43:10Z</dcterms:created>
  <dcterms:modified xsi:type="dcterms:W3CDTF">2023-11-09T00:09:02Z</dcterms:modified>
  <cp:category/>
  <cp:version/>
  <cp:contentType/>
  <cp:contentStatus/>
</cp:coreProperties>
</file>