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68" activeTab="0"/>
  </bookViews>
  <sheets>
    <sheet name="ปร.4(ก)" sheetId="1" r:id="rId1"/>
    <sheet name="ปร.5" sheetId="2" r:id="rId2"/>
    <sheet name="ปร.6" sheetId="3" r:id="rId3"/>
    <sheet name="{Factor F}" sheetId="4" r:id="rId4"/>
    <sheet name="Sheet1" sheetId="5" state="hidden" r:id="rId5"/>
  </sheets>
  <definedNames>
    <definedName name="_xlfn.BAHTTEXT" hidden="1">#NAME?</definedName>
    <definedName name="_xlnm.Print_Area" localSheetId="3">'{Factor F}'!$A$1:$L$36</definedName>
    <definedName name="_xlnm.Print_Area" localSheetId="0">'ปร.4(ก)'!$A$1:$M$169</definedName>
    <definedName name="_xlnm.Print_Area" localSheetId="1">'ปร.5'!$A$1:$N$32</definedName>
  </definedNames>
  <calcPr fullCalcOnLoad="1"/>
</workbook>
</file>

<file path=xl/sharedStrings.xml><?xml version="1.0" encoding="utf-8"?>
<sst xmlns="http://schemas.openxmlformats.org/spreadsheetml/2006/main" count="528" uniqueCount="226">
  <si>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</si>
  <si>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</si>
  <si>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</si>
  <si>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</si>
  <si>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</si>
  <si>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</si>
  <si>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</si>
  <si>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</si>
  <si>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จังหวัด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</si>
  <si>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</si>
  <si>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</si>
  <si>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</si>
  <si>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</si>
  <si>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</si>
  <si>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</si>
  <si>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</si>
  <si>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</si>
  <si>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</si>
  <si>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</si>
  <si>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</si>
  <si>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</si>
  <si>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</si>
  <si>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</si>
  <si>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</si>
  <si>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</si>
  <si>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</si>
  <si>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</si>
  <si>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</si>
  <si>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</si>
  <si>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</si>
  <si>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</si>
  <si>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 xml:space="preserve"> -</t>
  </si>
  <si>
    <t>แบบ ปร.5(ก)</t>
  </si>
  <si>
    <t>ค่างาน(ทุน)</t>
  </si>
  <si>
    <t>FACTOR F</t>
  </si>
  <si>
    <t>ล้านบาท</t>
  </si>
  <si>
    <t>&lt;0.5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</si>
  <si>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</si>
  <si>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</si>
  <si>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</si>
  <si>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</si>
  <si>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</si>
  <si>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</si>
  <si>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</si>
  <si>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</si>
  <si>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</si>
  <si>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r>
      <t xml:space="preserve">สูตรการหาค่า Factor F = D - </t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</si>
  <si>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</si>
  <si>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</si>
  <si>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</si>
  <si>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</si>
  <si>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</si>
  <si>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</si>
  <si>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</si>
  <si>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</si>
  <si>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</si>
  <si>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</si>
  <si>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</si>
  <si>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</si>
  <si>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</si>
  <si>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</si>
  <si>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</si>
  <si>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</si>
  <si>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</si>
  <si>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</si>
  <si>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</si>
  <si>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</si>
  <si>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</si>
  <si>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สถานที่</t>
  </si>
  <si>
    <t>แบบ ปร.4(ก) ที่แนบ</t>
  </si>
  <si>
    <t>สถานที่ก่อสร้าง</t>
  </si>
  <si>
    <t>เงินล่วงหน้าจ่าย ( ร้อยละ )</t>
  </si>
  <si>
    <t>ค่าประกันผลงาน หัก  (ร้อยละ)</t>
  </si>
  <si>
    <t>ดอกเบี้ยเงินกู้ (ร้อยละ)</t>
  </si>
  <si>
    <t>ค่าภาษีมูลค่าเพิ่ม ( VAT )  (ร้อยละ)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</si>
  <si>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ผู้ประมาณราคา   </t>
    </r>
  </si>
  <si>
    <t>แบบ ปร.4 (ก) ปร.5 (ก) ปร.6 และ Factor F ทั้งหมด</t>
  </si>
  <si>
    <t>งานรื้อถอน</t>
  </si>
  <si>
    <t>รื้อเหล็กโครงหลังคา</t>
  </si>
  <si>
    <t>ตร.ม.</t>
  </si>
  <si>
    <t>รื้อวัสดุมุงหลังคา</t>
  </si>
  <si>
    <t>รื้อฝ้าเพดานพร้อมโครงคร่าว</t>
  </si>
  <si>
    <t>รื้อแผงบังแดดพร้อมโครงคร่าวไม้เนื้อแข็ง</t>
  </si>
  <si>
    <t>รื้อพื้นปูกระเบื้อง (ทุกชนิด/ทุกขนาด)</t>
  </si>
  <si>
    <t>รื้อถอนประตูพร้อมวงกบ</t>
  </si>
  <si>
    <t>ชุด</t>
  </si>
  <si>
    <t>รื้อถอนหน้าต่างพร้อมวงกบ</t>
  </si>
  <si>
    <t>รื้อประตูเหล็กม้วน</t>
  </si>
  <si>
    <t>รื้อถอนราวบันได</t>
  </si>
  <si>
    <t>เมตร</t>
  </si>
  <si>
    <t>รื้อถอนสุขภัณฑ์</t>
  </si>
  <si>
    <t>รื้อถอนดวงโคมพร้อมสายไฟ</t>
  </si>
  <si>
    <t>รื้อสวิทซ์, ปลั๊ก พร้อมสายไฟ</t>
  </si>
  <si>
    <t>รวมงานรื้อถอนทั้งหมด</t>
  </si>
  <si>
    <t>อาคารเรียนแบบ 216 ล. (ปรับปรุง 29)</t>
  </si>
  <si>
    <r>
      <t xml:space="preserve">โรงเรียน </t>
    </r>
    <r>
      <rPr>
        <sz val="12"/>
        <rFont val="TH SarabunPSK"/>
        <family val="2"/>
      </rPr>
      <t>......................................................................................................................................</t>
    </r>
  </si>
  <si>
    <t xml:space="preserve"> ...................................................................................................................................</t>
  </si>
  <si>
    <t xml:space="preserve"> ......................................................................................</t>
  </si>
  <si>
    <t xml:space="preserve"> .........................................................</t>
  </si>
  <si>
    <t>งานปรับปรุง ซ่อมแซม</t>
  </si>
  <si>
    <t>งานโครงหลังคาเหล็ก</t>
  </si>
  <si>
    <t>-</t>
  </si>
  <si>
    <t>เหล็กตัวซี   100 x 50 x 20 x 3.2  มม.</t>
  </si>
  <si>
    <t>ท่อน</t>
  </si>
  <si>
    <t>แผ่นเหล็ก ขนาด 4x8 ฟุต หนา 4 มม.</t>
  </si>
  <si>
    <t>น๊อตเหล็ก Ø 3/4" ยาว 0.30 เมตร</t>
  </si>
  <si>
    <t>ตัว</t>
  </si>
  <si>
    <t>รวมค่าแรง</t>
  </si>
  <si>
    <t>ทาสีกันสนิมโครงหลังคา</t>
  </si>
  <si>
    <t>รวมงานข้อ 2.1</t>
  </si>
  <si>
    <t>งานมุงหลังคา</t>
  </si>
  <si>
    <t>กระเบื้องลอนคู่ 0.50x1.20 ม. หนา 5 มม. สีซีเมนต์</t>
  </si>
  <si>
    <t>ครอบกระเบื้องลอนคู่สีซีเมนต์</t>
  </si>
  <si>
    <t>สลักเกลียวยึดกระเบื้องลอนคู่</t>
  </si>
  <si>
    <t>ค่าแรงมุงกระเบื้องหลังคา</t>
  </si>
  <si>
    <t>แผ่นกันความร้อนอลูมิเนียมฟอยล์ 2 ด้าน</t>
  </si>
  <si>
    <t>เชิงชายไม้เนื้อแข็ง ขนาด 1"x8"</t>
  </si>
  <si>
    <t>รวมงานข้อ 2.2</t>
  </si>
  <si>
    <t>งานฝ้าเพดาน</t>
  </si>
  <si>
    <t>ฝ้าเพดานกระเบื้องเส้นใยแผ่นเรียบ หนา 4 มม.คร่าวไม้เนื้อแข็ง</t>
  </si>
  <si>
    <t>ฝ้าแผงลวดตาข่ายกันนกคร่าวไม้เนื้อแข็ง</t>
  </si>
  <si>
    <t>แผงบังแดดแผ่นเรียบ หนา 6 มม. คร่าวไม้เนื้อแช็ง</t>
  </si>
  <si>
    <t>บัวฝ้าเพดาน 1/2"x2"</t>
  </si>
  <si>
    <t>ทาสีฝ้าเพดานและแผงบังแดด</t>
  </si>
  <si>
    <t>รวมงานข้อ 2.3</t>
  </si>
  <si>
    <t>งานพื้น</t>
  </si>
  <si>
    <t>พื้นปูกระเบื้องผิวด้าน ขนาด 12'x12'</t>
  </si>
  <si>
    <t>รวมงานข้อ 2.4</t>
  </si>
  <si>
    <t>งานผนัง</t>
  </si>
  <si>
    <t>ผนังบุกระเบื้องเคลือบ ขนาด 8"x12"</t>
  </si>
  <si>
    <t>รวมงานข้อ 2.5</t>
  </si>
  <si>
    <t>งานบัวเชิงผนัง</t>
  </si>
  <si>
    <t>บัวเชิงผนังไม้เนื้อแข็ง 1"x4"</t>
  </si>
  <si>
    <t>รวมงานข้อ 2.6</t>
  </si>
  <si>
    <t>งานฉาบปูน</t>
  </si>
  <si>
    <t>ฉาบปูนเรียบผนัง</t>
  </si>
  <si>
    <t>ฉาบปูนเรียบโครงสร้าง</t>
  </si>
  <si>
    <t>รวมงานข้อ 2.7</t>
  </si>
  <si>
    <t>งานประตูหน้าต่างและช่องแสง/ระบายอากาศ</t>
  </si>
  <si>
    <t>ประตู ป.1 พร้อมอุปกรณ์</t>
  </si>
  <si>
    <t>ประตู ป.2 พร้อมอุปกรณ์</t>
  </si>
  <si>
    <t>ประตู ป.3 (เหล็กม้วน) พร้อมอุปกรณ์</t>
  </si>
  <si>
    <t xml:space="preserve">หน้าต่าง น.1 พร้อมอุปกรณ์ </t>
  </si>
  <si>
    <t>หน้าต่าง น.2 พร้อมอุปกรณ์</t>
  </si>
  <si>
    <t>รวมงานข้อ 2.8</t>
  </si>
  <si>
    <t>งานตกแต่งผิวบันได + บันไดเหล็ก</t>
  </si>
  <si>
    <t>ราวบันไดไม้เนื้อแข็ง พร้อมลูกกรงเหล็ก</t>
  </si>
  <si>
    <t>รวมงานข้อ 2.9</t>
  </si>
  <si>
    <t>งานสุขภัณฑ์และอุปกรณ์ห้องน้ำ-ส้วม</t>
  </si>
  <si>
    <t>โถส้วมนั่งยองแบบราดน้ำ มีฐาน  สีขาว</t>
  </si>
  <si>
    <t>โถปัสสาวะชายพร้อมก๊อกน้ำแบบกด  สีขาว</t>
  </si>
  <si>
    <t>อ่างล้างหน้าแบบแขวน สีขาว</t>
  </si>
  <si>
    <t>กระจกเงาของอ่างล้างหน้า</t>
  </si>
  <si>
    <t>หิ้งวางของอ่างล้างหน้า</t>
  </si>
  <si>
    <t>อัน</t>
  </si>
  <si>
    <t>ตะขอแขวนเสื้อชุบโครเมี่ยม</t>
  </si>
  <si>
    <t>ก๊อกน้ำชุบโครเมี่ยม</t>
  </si>
  <si>
    <r>
      <t xml:space="preserve">ถ้วยตะแกรงกรองผง </t>
    </r>
    <r>
      <rPr>
        <sz val="14"/>
        <rFont val="Courier New"/>
        <family val="3"/>
      </rPr>
      <t>Ø</t>
    </r>
    <r>
      <rPr>
        <sz val="14"/>
        <rFont val="TH SarabunPSK"/>
        <family val="2"/>
      </rPr>
      <t xml:space="preserve"> 2" - 3"</t>
    </r>
  </si>
  <si>
    <t>รวมงานข้อ 2.10</t>
  </si>
  <si>
    <t>งานทาสี</t>
  </si>
  <si>
    <t xml:space="preserve">ทาสีพลาสติกอิมัลชั่น </t>
  </si>
  <si>
    <t>ทาสีน้ำมัน</t>
  </si>
  <si>
    <t>รวมงานข้อ 2.11</t>
  </si>
  <si>
    <t>งานเดินท่อโสโครก</t>
  </si>
  <si>
    <t>เดินท่อส้วม</t>
  </si>
  <si>
    <t>จุด</t>
  </si>
  <si>
    <t>เดินท่อปัสสาวะ</t>
  </si>
  <si>
    <t>เดินท่อน้ำทิ้งอ่างล้างหน้า</t>
  </si>
  <si>
    <t>เดินท่อรูน้ำทิ้ง</t>
  </si>
  <si>
    <t>เดินท่อระบายอากาศ</t>
  </si>
  <si>
    <t>รวมงานข้อ 2.12</t>
  </si>
  <si>
    <t>งานเดินท่อน้ำดี</t>
  </si>
  <si>
    <t>เดินท่อน้ำปัสสาวะ</t>
  </si>
  <si>
    <t>เดินท่อน้ำอ่างล้างหน้า</t>
  </si>
  <si>
    <t>เดินท่อก๊อกน้ำ</t>
  </si>
  <si>
    <t>รวมงานข้อ 2.13</t>
  </si>
  <si>
    <t>งานระบบสุขาภิบาลภายนอกอาคาร</t>
  </si>
  <si>
    <t>บ่อเกรอะ-บ่อซึม (ตามแบบ)</t>
  </si>
  <si>
    <t>รวมงานข้อ 2.14</t>
  </si>
  <si>
    <t>งานระบบดับเพลิง</t>
  </si>
  <si>
    <t>เครื่องดับเพลิง ขนาด 10 ปอนด์</t>
  </si>
  <si>
    <t>รวมงานข้อ 2.15</t>
  </si>
  <si>
    <t>งานดวงโคมไฟฟ้า</t>
  </si>
  <si>
    <t xml:space="preserve">โคมไฟฟ้าครอบพลาสติก ขนาด 2x40 W. , 2x36 W. </t>
  </si>
  <si>
    <t xml:space="preserve">โคมไฟฟ้าครอบพลาสติก ขนาด 1x32 W. </t>
  </si>
  <si>
    <t>รวมงานข้อ 2.16</t>
  </si>
  <si>
    <t>งานสวิทซ์และเต้ารับ (ปลั๊ก)</t>
  </si>
  <si>
    <t>สวิทซ์เดี่ยว</t>
  </si>
  <si>
    <t>สวิทซ์ 2 ทาง</t>
  </si>
  <si>
    <t>เต้ารับเดี่ยว (ปลั๊ก)</t>
  </si>
  <si>
    <t>รวมงานข้อ 2.17</t>
  </si>
  <si>
    <t>งานเดินสายไฟฟ้า</t>
  </si>
  <si>
    <t>เดินสายไฟฟ้า ดวงโคม</t>
  </si>
  <si>
    <t>เดินสายไฟฟ้า สวิทซ์</t>
  </si>
  <si>
    <t>เดินสายไฟฟ้า ปลั๊ก</t>
  </si>
  <si>
    <t>รวมงานข้อ 2.18</t>
  </si>
  <si>
    <t>รวมค่าวัสดุและค่าแรงงานทั้งหมด (รวมค่ารื้อถอน)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</si>
  <si>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</si>
  <si>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</si>
  <si>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สพป./สพม.</t>
  </si>
  <si>
    <r>
      <t xml:space="preserve">โรงเรียน </t>
    </r>
    <r>
      <rPr>
        <sz val="12"/>
        <rFont val="TH SarabunPSK"/>
        <family val="2"/>
      </rPr>
      <t>....................................................................................</t>
    </r>
  </si>
  <si>
    <t>ผู้ประมาณราคา</t>
  </si>
  <si>
    <t>ครู ................................</t>
  </si>
  <si>
    <t>(………………………………………………..)</t>
  </si>
  <si>
    <t>รับรองความถูกต้อง</t>
  </si>
  <si>
    <t>ผู้อำนวยการโรงเรียน</t>
  </si>
  <si>
    <r>
      <t xml:space="preserve">นักวิเคราะห์นโยบายและแผน </t>
    </r>
    <r>
      <rPr>
        <strike/>
        <sz val="16"/>
        <color indexed="10"/>
        <rFont val="TH SarabunPSK"/>
        <family val="2"/>
      </rPr>
      <t>สพท.</t>
    </r>
  </si>
  <si>
    <t>ตรวจสอบความถูกต้อง</t>
  </si>
  <si>
    <t>ผู้อำนวยการกลุ่มนโยบายและแผน สพท.</t>
  </si>
  <si>
    <r>
      <t xml:space="preserve">หมายเหตุ </t>
    </r>
    <r>
      <rPr>
        <sz val="16"/>
        <rFont val="TH SarabunPSK"/>
        <family val="2"/>
      </rPr>
      <t xml:space="preserve"> แบบฟอร์มนี้ สามารถปรับปรุงและเปลี่ยนแปลงได้ตามความเหมาะสมและสอดคล้องโครงการ/งานก่อสร้าง</t>
    </r>
  </si>
  <si>
    <t xml:space="preserve">              งานก่อสร้างที่คำนวณราคากลาง</t>
  </si>
  <si>
    <t>...........................................................................................</t>
  </si>
  <si>
    <t>ครู.........................................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</si>
  <si>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</si>
  <si>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r>
      <t xml:space="preserve">นักวิเคราะห์นโยบายและแผน </t>
    </r>
    <r>
      <rPr>
        <strike/>
        <sz val="16"/>
        <rFont val="TH SarabunPSK"/>
        <family val="2"/>
      </rPr>
      <t>สพท.</t>
    </r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</si>
  <si>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แบบฟอร์มนี้  สามารถปรับปรุงและเปลี่ยนแปลงได้ตามความเหมาะสมและสอดคล้องโครงการ /</t>
    </r>
  </si>
  <si>
    <t>งานก่อสร้างที่คำนวณราคากลาง</t>
  </si>
  <si>
    <t>งานซ่อมแซม</t>
  </si>
  <si>
    <t>รวมค่าวัสดุและค่าแรงงานงานซ่อมแซม</t>
  </si>
  <si>
    <t>ค่าซ่อมแซม</t>
  </si>
  <si>
    <t xml:space="preserve">  รวมค่าซ่อมแซม</t>
  </si>
  <si>
    <t xml:space="preserve">รวมค่าซ่อมแซมเป็นเงินทั้งสิ้น   </t>
  </si>
  <si>
    <t>โรงเรียน .............................................................................................................................</t>
  </si>
  <si>
    <t>สรุปค่าปรับปรุง - ซ่อมแซม</t>
  </si>
  <si>
    <t>แบบ ปร.6</t>
  </si>
  <si>
    <t>ตัวอย่าง ประมาณราคาซ่อมแซมอาคารเรียนแบบ 216 ล. (ปรับปรุง 29)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</si>
</sst>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  <numFmt numFmtId="232" formatCode="[$-D07041E]d\ mmmm\ yyyy;@"/>
    <numFmt numFmtId="233" formatCode="_-* #,##0.00000000000_-;\-* #,##0.00000000000_-;_-* &quot;-&quot;??_-;_-@_-"/>
  </numFmts>
  <fonts count="80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Symbol"/>
      <family val="1"/>
    </font>
    <font>
      <sz val="36"/>
      <color indexed="8"/>
      <name val="TH SarabunPSK"/>
      <family val="2"/>
    </font>
    <font>
      <u val="single"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8"/>
      <color indexed="8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  <font>
      <b/>
      <sz val="16"/>
      <color indexed="14"/>
      <name val="TH SarabunPSK"/>
      <family val="2"/>
    </font>
    <font>
      <b/>
      <u val="single"/>
      <sz val="14"/>
      <name val="TH SarabunPSK"/>
      <family val="2"/>
    </font>
    <font>
      <sz val="14"/>
      <name val="Courier New"/>
      <family val="3"/>
    </font>
    <font>
      <strike/>
      <sz val="16"/>
      <color indexed="10"/>
      <name val="TH SarabunPSK"/>
      <family val="2"/>
    </font>
    <font>
      <strike/>
      <sz val="14"/>
      <name val="TH SarabunPSK"/>
      <family val="2"/>
    </font>
    <font>
      <sz val="15.5"/>
      <name val="TH SarabunPSK"/>
      <family val="2"/>
    </font>
    <font>
      <sz val="10"/>
      <name val="TH SarabunPSK"/>
      <family val="2"/>
    </font>
    <font>
      <strike/>
      <sz val="16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6"/>
      <color rgb="FFFF0000"/>
      <name val="TH SarabunPSK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2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29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64" fillId="42" borderId="10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3" borderId="11" applyNumberFormat="0" applyAlignment="0" applyProtection="0"/>
    <xf numFmtId="0" fontId="69" fillId="0" borderId="12" applyNumberFormat="0" applyFill="0" applyAlignment="0" applyProtection="0"/>
    <xf numFmtId="0" fontId="70" fillId="44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71" fillId="45" borderId="10" applyNumberFormat="0" applyAlignment="0" applyProtection="0"/>
    <xf numFmtId="0" fontId="72" fillId="46" borderId="0" applyNumberFormat="0" applyBorder="0" applyAlignment="0" applyProtection="0"/>
    <xf numFmtId="0" fontId="73" fillId="0" borderId="13" applyNumberFormat="0" applyFill="0" applyAlignment="0" applyProtection="0"/>
    <xf numFmtId="0" fontId="74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75" fillId="42" borderId="14" applyNumberFormat="0" applyAlignment="0" applyProtection="0"/>
    <xf numFmtId="0" fontId="0" fillId="54" borderId="15" applyNumberFormat="0" applyFont="0" applyAlignment="0" applyProtection="0"/>
    <xf numFmtId="0" fontId="76" fillId="0" borderId="16" applyNumberFormat="0" applyFill="0" applyAlignment="0" applyProtection="0"/>
    <xf numFmtId="0" fontId="77" fillId="0" borderId="17" applyNumberFormat="0" applyFill="0" applyAlignment="0" applyProtection="0"/>
    <xf numFmtId="0" fontId="78" fillId="0" borderId="18" applyNumberFormat="0" applyFill="0" applyAlignment="0" applyProtection="0"/>
    <xf numFmtId="0" fontId="78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60" applyNumberFormat="1" applyFont="1" applyBorder="1" applyAlignment="1">
      <alignment horizontal="center" vertical="center" wrapText="1"/>
    </xf>
    <xf numFmtId="209" fontId="3" fillId="0" borderId="20" xfId="60" applyNumberFormat="1" applyFont="1" applyBorder="1" applyAlignment="1">
      <alignment horizontal="center" vertical="center" wrapText="1"/>
    </xf>
    <xf numFmtId="209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9" fontId="7" fillId="0" borderId="0" xfId="6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09" fontId="7" fillId="0" borderId="0" xfId="60" applyNumberFormat="1" applyFont="1" applyBorder="1" applyAlignment="1">
      <alignment/>
    </xf>
    <xf numFmtId="209" fontId="3" fillId="0" borderId="22" xfId="60" applyNumberFormat="1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9" fontId="1" fillId="0" borderId="24" xfId="6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209" fontId="7" fillId="0" borderId="24" xfId="60" applyNumberFormat="1" applyFont="1" applyBorder="1" applyAlignment="1">
      <alignment/>
    </xf>
    <xf numFmtId="0" fontId="7" fillId="0" borderId="24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94" applyFont="1" applyBorder="1">
      <alignment/>
      <protection/>
    </xf>
    <xf numFmtId="214" fontId="6" fillId="0" borderId="0" xfId="60" applyNumberFormat="1" applyFont="1" applyBorder="1" applyAlignment="1" applyProtection="1">
      <alignment/>
      <protection locked="0"/>
    </xf>
    <xf numFmtId="49" fontId="6" fillId="0" borderId="0" xfId="94" applyNumberFormat="1" applyFont="1" applyBorder="1" applyAlignment="1">
      <alignment horizontal="left"/>
      <protection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43" fontId="7" fillId="0" borderId="0" xfId="60" applyFont="1" applyBorder="1" applyAlignment="1">
      <alignment/>
    </xf>
    <xf numFmtId="43" fontId="7" fillId="0" borderId="0" xfId="60" applyFont="1" applyBorder="1" applyAlignment="1">
      <alignment horizontal="center"/>
    </xf>
    <xf numFmtId="43" fontId="7" fillId="0" borderId="0" xfId="60" applyFont="1" applyAlignment="1">
      <alignment/>
    </xf>
    <xf numFmtId="43" fontId="7" fillId="0" borderId="0" xfId="60" applyFont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/>
    </xf>
    <xf numFmtId="209" fontId="7" fillId="0" borderId="26" xfId="60" applyNumberFormat="1" applyFont="1" applyBorder="1" applyAlignment="1">
      <alignment/>
    </xf>
    <xf numFmtId="0" fontId="8" fillId="0" borderId="27" xfId="0" applyFont="1" applyBorder="1" applyAlignment="1">
      <alignment horizontal="right"/>
    </xf>
    <xf numFmtId="43" fontId="1" fillId="0" borderId="24" xfId="0" applyNumberFormat="1" applyFont="1" applyBorder="1" applyAlignment="1">
      <alignment/>
    </xf>
    <xf numFmtId="209" fontId="1" fillId="0" borderId="28" xfId="60" applyNumberFormat="1" applyFont="1" applyBorder="1" applyAlignment="1">
      <alignment/>
    </xf>
    <xf numFmtId="43" fontId="6" fillId="0" borderId="29" xfId="60" applyFont="1" applyBorder="1" applyAlignment="1">
      <alignment horizontal="center"/>
    </xf>
    <xf numFmtId="43" fontId="6" fillId="0" borderId="0" xfId="60" applyFont="1" applyBorder="1" applyAlignment="1">
      <alignment horizontal="left"/>
    </xf>
    <xf numFmtId="210" fontId="1" fillId="0" borderId="25" xfId="0" applyNumberFormat="1" applyFont="1" applyBorder="1" applyAlignment="1">
      <alignment horizontal="left"/>
    </xf>
    <xf numFmtId="43" fontId="1" fillId="0" borderId="29" xfId="60" applyFont="1" applyBorder="1" applyAlignment="1">
      <alignment/>
    </xf>
    <xf numFmtId="43" fontId="1" fillId="0" borderId="23" xfId="60" applyFont="1" applyBorder="1" applyAlignment="1">
      <alignment/>
    </xf>
    <xf numFmtId="43" fontId="1" fillId="0" borderId="19" xfId="60" applyFont="1" applyBorder="1" applyAlignment="1">
      <alignment/>
    </xf>
    <xf numFmtId="213" fontId="1" fillId="0" borderId="23" xfId="60" applyNumberFormat="1" applyFont="1" applyBorder="1" applyAlignment="1">
      <alignment/>
    </xf>
    <xf numFmtId="0" fontId="7" fillId="0" borderId="0" xfId="94" applyFont="1" applyBorder="1">
      <alignment/>
      <protection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209" fontId="1" fillId="0" borderId="0" xfId="60" applyNumberFormat="1" applyFont="1" applyBorder="1" applyAlignment="1">
      <alignment horizontal="left"/>
    </xf>
    <xf numFmtId="209" fontId="1" fillId="0" borderId="0" xfId="60" applyNumberFormat="1" applyFont="1" applyBorder="1" applyAlignment="1">
      <alignment/>
    </xf>
    <xf numFmtId="0" fontId="5" fillId="0" borderId="32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5" fillId="0" borderId="0" xfId="93" applyFont="1" applyFill="1" applyBorder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43" fontId="35" fillId="0" borderId="0" xfId="93" applyNumberFormat="1" applyFont="1" applyFill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left"/>
      <protection locked="0"/>
    </xf>
    <xf numFmtId="0" fontId="43" fillId="0" borderId="0" xfId="0" applyFont="1" applyFill="1" applyAlignment="1" applyProtection="1">
      <alignment/>
      <protection locked="0"/>
    </xf>
    <xf numFmtId="0" fontId="35" fillId="0" borderId="0" xfId="93" applyFont="1" applyFill="1" applyBorder="1" applyAlignment="1" applyProtection="1">
      <alignment horizontal="right"/>
      <protection locked="0"/>
    </xf>
    <xf numFmtId="203" fontId="35" fillId="0" borderId="0" xfId="93" applyNumberFormat="1" applyFont="1" applyFill="1" applyBorder="1" applyAlignment="1" applyProtection="1">
      <alignment horizontal="right"/>
      <protection locked="0"/>
    </xf>
    <xf numFmtId="0" fontId="35" fillId="0" borderId="0" xfId="93" applyFont="1" applyFill="1" applyAlignment="1" applyProtection="1">
      <alignment horizontal="right"/>
      <protection locked="0"/>
    </xf>
    <xf numFmtId="210" fontId="7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45" fillId="0" borderId="33" xfId="93" applyFont="1" applyFill="1" applyBorder="1" applyAlignment="1" applyProtection="1">
      <alignment horizontal="center" vertical="center"/>
      <protection/>
    </xf>
    <xf numFmtId="0" fontId="45" fillId="0" borderId="34" xfId="93" applyFont="1" applyFill="1" applyBorder="1" applyAlignment="1" applyProtection="1">
      <alignment horizontal="center" vertical="center"/>
      <protection/>
    </xf>
    <xf numFmtId="10" fontId="35" fillId="0" borderId="35" xfId="93" applyNumberFormat="1" applyFont="1" applyFill="1" applyBorder="1" applyAlignment="1" applyProtection="1">
      <alignment horizontal="center"/>
      <protection/>
    </xf>
    <xf numFmtId="0" fontId="35" fillId="0" borderId="28" xfId="93" applyFont="1" applyFill="1" applyBorder="1" applyAlignment="1" applyProtection="1">
      <alignment horizontal="center"/>
      <protection/>
    </xf>
    <xf numFmtId="0" fontId="35" fillId="0" borderId="24" xfId="93" applyFont="1" applyFill="1" applyBorder="1" applyAlignment="1" applyProtection="1">
      <alignment horizontal="center"/>
      <protection/>
    </xf>
    <xf numFmtId="0" fontId="35" fillId="0" borderId="24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46" fillId="0" borderId="36" xfId="93" applyFont="1" applyFill="1" applyBorder="1" applyAlignment="1" applyProtection="1">
      <alignment horizontal="left"/>
      <protection/>
    </xf>
    <xf numFmtId="0" fontId="35" fillId="0" borderId="36" xfId="93" applyFont="1" applyFill="1" applyBorder="1" applyAlignment="1" applyProtection="1">
      <alignment horizontal="right"/>
      <protection/>
    </xf>
    <xf numFmtId="0" fontId="35" fillId="0" borderId="37" xfId="93" applyFont="1" applyFill="1" applyBorder="1" applyAlignment="1" applyProtection="1">
      <alignment horizontal="center" vertical="top"/>
      <protection/>
    </xf>
    <xf numFmtId="0" fontId="46" fillId="0" borderId="0" xfId="93" applyFont="1" applyFill="1" applyBorder="1" applyAlignment="1" applyProtection="1">
      <alignment horizontal="left"/>
      <protection/>
    </xf>
    <xf numFmtId="0" fontId="35" fillId="0" borderId="0" xfId="93" applyFont="1" applyFill="1" applyBorder="1" applyAlignment="1" applyProtection="1">
      <alignment horizontal="right"/>
      <protection/>
    </xf>
    <xf numFmtId="0" fontId="46" fillId="0" borderId="38" xfId="93" applyFont="1" applyFill="1" applyBorder="1" applyAlignment="1" applyProtection="1">
      <alignment horizontal="left"/>
      <protection/>
    </xf>
    <xf numFmtId="0" fontId="35" fillId="0" borderId="38" xfId="93" applyFont="1" applyFill="1" applyBorder="1" applyAlignment="1" applyProtection="1">
      <alignment horizontal="right"/>
      <protection/>
    </xf>
    <xf numFmtId="0" fontId="35" fillId="0" borderId="37" xfId="93" applyFont="1" applyFill="1" applyBorder="1" applyAlignment="1" applyProtection="1">
      <alignment horizontal="left"/>
      <protection/>
    </xf>
    <xf numFmtId="0" fontId="46" fillId="0" borderId="39" xfId="93" applyFont="1" applyFill="1" applyBorder="1" applyAlignment="1" applyProtection="1">
      <alignment horizontal="center" vertical="top"/>
      <protection/>
    </xf>
    <xf numFmtId="0" fontId="35" fillId="0" borderId="36" xfId="93" applyFont="1" applyFill="1" applyBorder="1" applyAlignment="1" applyProtection="1">
      <alignment horizontal="left" vertical="center"/>
      <protection/>
    </xf>
    <xf numFmtId="0" fontId="35" fillId="0" borderId="40" xfId="93" applyFont="1" applyFill="1" applyBorder="1" applyAlignment="1" applyProtection="1">
      <alignment horizontal="left" vertical="center"/>
      <protection/>
    </xf>
    <xf numFmtId="0" fontId="44" fillId="0" borderId="37" xfId="93" applyFont="1" applyFill="1" applyBorder="1" applyAlignment="1" applyProtection="1">
      <alignment horizontal="center" vertical="top"/>
      <protection/>
    </xf>
    <xf numFmtId="0" fontId="44" fillId="0" borderId="0" xfId="93" applyFont="1" applyFill="1" applyBorder="1" applyAlignment="1" applyProtection="1">
      <alignment horizontal="right" vertical="center"/>
      <protection/>
    </xf>
    <xf numFmtId="0" fontId="44" fillId="0" borderId="38" xfId="93" applyFont="1" applyFill="1" applyBorder="1" applyAlignment="1" applyProtection="1">
      <alignment horizontal="center" vertical="center"/>
      <protection/>
    </xf>
    <xf numFmtId="43" fontId="44" fillId="0" borderId="38" xfId="93" applyNumberFormat="1" applyFont="1" applyFill="1" applyBorder="1" applyAlignment="1" applyProtection="1">
      <alignment horizontal="left" vertical="center"/>
      <protection/>
    </xf>
    <xf numFmtId="0" fontId="44" fillId="0" borderId="35" xfId="93" applyFont="1" applyFill="1" applyBorder="1" applyAlignment="1" applyProtection="1">
      <alignment horizontal="left" vertical="center"/>
      <protection/>
    </xf>
    <xf numFmtId="0" fontId="44" fillId="0" borderId="0" xfId="93" applyFont="1" applyFill="1" applyBorder="1" applyAlignment="1" applyProtection="1">
      <alignment horizontal="center" vertical="center"/>
      <protection/>
    </xf>
    <xf numFmtId="43" fontId="44" fillId="0" borderId="0" xfId="93" applyNumberFormat="1" applyFont="1" applyFill="1" applyBorder="1" applyAlignment="1" applyProtection="1">
      <alignment horizontal="center" vertical="center"/>
      <protection/>
    </xf>
    <xf numFmtId="0" fontId="44" fillId="0" borderId="0" xfId="93" applyFont="1" applyFill="1" applyBorder="1" applyAlignment="1" applyProtection="1">
      <alignment horizontal="left" vertical="center"/>
      <protection/>
    </xf>
    <xf numFmtId="0" fontId="44" fillId="0" borderId="35" xfId="93" applyFont="1" applyFill="1" applyBorder="1" applyAlignment="1" applyProtection="1">
      <alignment horizontal="center" vertical="center"/>
      <protection/>
    </xf>
    <xf numFmtId="0" fontId="45" fillId="0" borderId="0" xfId="93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44" fillId="0" borderId="35" xfId="93" applyFont="1" applyFill="1" applyBorder="1" applyAlignment="1" applyProtection="1">
      <alignment/>
      <protection/>
    </xf>
    <xf numFmtId="0" fontId="46" fillId="0" borderId="0" xfId="93" applyFont="1" applyFill="1" applyBorder="1" applyAlignment="1" applyProtection="1">
      <alignment horizontal="left" vertical="center"/>
      <protection/>
    </xf>
    <xf numFmtId="203" fontId="48" fillId="0" borderId="21" xfId="93" applyNumberFormat="1" applyFont="1" applyFill="1" applyBorder="1" applyAlignment="1" applyProtection="1">
      <alignment horizontal="center" vertical="center"/>
      <protection/>
    </xf>
    <xf numFmtId="0" fontId="35" fillId="0" borderId="41" xfId="93" applyFont="1" applyFill="1" applyBorder="1" applyAlignment="1" applyProtection="1">
      <alignment horizontal="center" vertical="top"/>
      <protection/>
    </xf>
    <xf numFmtId="0" fontId="35" fillId="0" borderId="42" xfId="93" applyFont="1" applyFill="1" applyBorder="1" applyAlignment="1" applyProtection="1">
      <alignment horizontal="center" vertical="center"/>
      <protection/>
    </xf>
    <xf numFmtId="0" fontId="35" fillId="0" borderId="43" xfId="93" applyFont="1" applyFill="1" applyBorder="1" applyAlignment="1" applyProtection="1">
      <alignment horizontal="center"/>
      <protection/>
    </xf>
    <xf numFmtId="43" fontId="35" fillId="0" borderId="0" xfId="63" applyFont="1" applyFill="1" applyAlignment="1" applyProtection="1">
      <alignment horizontal="center"/>
      <protection locked="0"/>
    </xf>
    <xf numFmtId="43" fontId="1" fillId="0" borderId="0" xfId="63" applyFont="1" applyFill="1" applyAlignment="1" applyProtection="1">
      <alignment/>
      <protection locked="0"/>
    </xf>
    <xf numFmtId="209" fontId="1" fillId="0" borderId="0" xfId="63" applyNumberFormat="1" applyFont="1" applyFill="1" applyBorder="1" applyAlignment="1" applyProtection="1">
      <alignment horizontal="center"/>
      <protection locked="0"/>
    </xf>
    <xf numFmtId="0" fontId="35" fillId="0" borderId="44" xfId="93" applyFont="1" applyFill="1" applyBorder="1" applyAlignment="1" applyProtection="1">
      <alignment horizontal="center"/>
      <protection locked="0"/>
    </xf>
    <xf numFmtId="43" fontId="35" fillId="0" borderId="44" xfId="63" applyFont="1" applyFill="1" applyBorder="1" applyAlignment="1" applyProtection="1">
      <alignment horizontal="center"/>
      <protection locked="0"/>
    </xf>
    <xf numFmtId="213" fontId="51" fillId="55" borderId="45" xfId="63" applyNumberFormat="1" applyFont="1" applyFill="1" applyBorder="1" applyAlignment="1" applyProtection="1">
      <alignment horizontal="center"/>
      <protection locked="0"/>
    </xf>
    <xf numFmtId="43" fontId="35" fillId="0" borderId="46" xfId="63" applyFont="1" applyFill="1" applyBorder="1" applyAlignment="1" applyProtection="1">
      <alignment horizontal="center"/>
      <protection locked="0"/>
    </xf>
    <xf numFmtId="0" fontId="35" fillId="0" borderId="47" xfId="93" applyFont="1" applyFill="1" applyBorder="1" applyAlignment="1" applyProtection="1">
      <alignment/>
      <protection locked="0"/>
    </xf>
    <xf numFmtId="203" fontId="35" fillId="0" borderId="48" xfId="93" applyNumberFormat="1" applyFont="1" applyFill="1" applyBorder="1" applyAlignment="1" applyProtection="1">
      <alignment horizontal="center"/>
      <protection/>
    </xf>
    <xf numFmtId="43" fontId="35" fillId="0" borderId="49" xfId="63" applyFont="1" applyFill="1" applyBorder="1" applyAlignment="1" applyProtection="1">
      <alignment horizontal="center"/>
      <protection locked="0"/>
    </xf>
    <xf numFmtId="213" fontId="35" fillId="0" borderId="50" xfId="63" applyNumberFormat="1" applyFont="1" applyFill="1" applyBorder="1" applyAlignment="1" applyProtection="1">
      <alignment/>
      <protection locked="0"/>
    </xf>
    <xf numFmtId="0" fontId="34" fillId="0" borderId="0" xfId="93" applyFont="1" applyFill="1" applyBorder="1" applyAlignment="1" applyProtection="1">
      <alignment horizontal="center"/>
      <protection locked="0"/>
    </xf>
    <xf numFmtId="0" fontId="34" fillId="55" borderId="51" xfId="93" applyFont="1" applyFill="1" applyBorder="1" applyAlignment="1" applyProtection="1">
      <alignment horizontal="center"/>
      <protection locked="0"/>
    </xf>
    <xf numFmtId="213" fontId="51" fillId="55" borderId="45" xfId="63" applyNumberFormat="1" applyFont="1" applyFill="1" applyBorder="1" applyAlignment="1" applyProtection="1">
      <alignment horizontal="left"/>
      <protection locked="0"/>
    </xf>
    <xf numFmtId="0" fontId="35" fillId="0" borderId="50" xfId="93" applyFont="1" applyFill="1" applyBorder="1" applyAlignment="1" applyProtection="1">
      <alignment/>
      <protection locked="0"/>
    </xf>
    <xf numFmtId="0" fontId="34" fillId="56" borderId="51" xfId="93" applyFont="1" applyFill="1" applyBorder="1" applyAlignment="1" applyProtection="1">
      <alignment horizontal="center"/>
      <protection locked="0"/>
    </xf>
    <xf numFmtId="43" fontId="50" fillId="56" borderId="45" xfId="63" applyFont="1" applyFill="1" applyBorder="1" applyAlignment="1" applyProtection="1">
      <alignment/>
      <protection locked="0"/>
    </xf>
    <xf numFmtId="0" fontId="35" fillId="5" borderId="51" xfId="93" applyFont="1" applyFill="1" applyBorder="1" applyAlignment="1" applyProtection="1">
      <alignment horizontal="center"/>
      <protection locked="0"/>
    </xf>
    <xf numFmtId="203" fontId="35" fillId="5" borderId="45" xfId="93" applyNumberFormat="1" applyFont="1" applyFill="1" applyBorder="1" applyAlignment="1" applyProtection="1">
      <alignment horizontal="right"/>
      <protection locked="0"/>
    </xf>
    <xf numFmtId="43" fontId="35" fillId="0" borderId="44" xfId="63" applyFont="1" applyFill="1" applyBorder="1" applyAlignment="1" applyProtection="1">
      <alignment horizontal="center" vertical="center"/>
      <protection locked="0"/>
    </xf>
    <xf numFmtId="0" fontId="34" fillId="57" borderId="51" xfId="93" applyFont="1" applyFill="1" applyBorder="1" applyAlignment="1" applyProtection="1">
      <alignment horizontal="center"/>
      <protection locked="0"/>
    </xf>
    <xf numFmtId="43" fontId="50" fillId="57" borderId="45" xfId="63" applyFont="1" applyFill="1" applyBorder="1" applyAlignment="1" applyProtection="1">
      <alignment/>
      <protection locked="0"/>
    </xf>
    <xf numFmtId="0" fontId="35" fillId="17" borderId="51" xfId="93" applyFont="1" applyFill="1" applyBorder="1" applyAlignment="1" applyProtection="1">
      <alignment horizontal="center"/>
      <protection locked="0"/>
    </xf>
    <xf numFmtId="0" fontId="35" fillId="17" borderId="45" xfId="93" applyFont="1" applyFill="1" applyBorder="1" applyAlignment="1" applyProtection="1">
      <alignment horizontal="right"/>
      <protection locked="0"/>
    </xf>
    <xf numFmtId="43" fontId="35" fillId="0" borderId="49" xfId="63" applyFont="1" applyFill="1" applyBorder="1" applyAlignment="1" applyProtection="1">
      <alignment horizontal="center" vertical="center"/>
      <protection locked="0"/>
    </xf>
    <xf numFmtId="233" fontId="35" fillId="41" borderId="45" xfId="63" applyNumberFormat="1" applyFont="1" applyFill="1" applyBorder="1" applyAlignment="1" applyProtection="1">
      <alignment horizontal="left"/>
      <protection locked="0"/>
    </xf>
    <xf numFmtId="233" fontId="35" fillId="3" borderId="45" xfId="63" applyNumberFormat="1" applyFont="1" applyFill="1" applyBorder="1" applyAlignment="1" applyProtection="1">
      <alignment horizontal="left"/>
      <protection locked="0"/>
    </xf>
    <xf numFmtId="219" fontId="35" fillId="0" borderId="0" xfId="93" applyNumberFormat="1" applyFont="1" applyFill="1" applyAlignment="1" applyProtection="1">
      <alignment horizontal="center"/>
      <protection locked="0"/>
    </xf>
    <xf numFmtId="233" fontId="54" fillId="2" borderId="45" xfId="63" applyNumberFormat="1" applyFont="1" applyFill="1" applyBorder="1" applyAlignment="1" applyProtection="1">
      <alignment horizontal="left"/>
      <protection locked="0"/>
    </xf>
    <xf numFmtId="203" fontId="35" fillId="0" borderId="50" xfId="93" applyNumberFormat="1" applyFont="1" applyFill="1" applyBorder="1" applyAlignment="1" applyProtection="1">
      <alignment/>
      <protection locked="0"/>
    </xf>
    <xf numFmtId="43" fontId="35" fillId="0" borderId="0" xfId="63" applyNumberFormat="1" applyFont="1" applyFill="1" applyAlignment="1" applyProtection="1">
      <alignment horizontal="center"/>
      <protection locked="0"/>
    </xf>
    <xf numFmtId="213" fontId="44" fillId="0" borderId="38" xfId="63" applyNumberFormat="1" applyFont="1" applyFill="1" applyBorder="1" applyAlignment="1" applyProtection="1">
      <alignment horizontal="left" vertical="center"/>
      <protection/>
    </xf>
    <xf numFmtId="43" fontId="44" fillId="0" borderId="38" xfId="63" applyFont="1" applyFill="1" applyBorder="1" applyAlignment="1" applyProtection="1">
      <alignment horizontal="center" vertical="center"/>
      <protection/>
    </xf>
    <xf numFmtId="43" fontId="35" fillId="0" borderId="52" xfId="63" applyFont="1" applyFill="1" applyBorder="1" applyAlignment="1" applyProtection="1">
      <alignment horizontal="center"/>
      <protection locked="0"/>
    </xf>
    <xf numFmtId="213" fontId="35" fillId="0" borderId="53" xfId="63" applyNumberFormat="1" applyFont="1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213" fontId="35" fillId="0" borderId="0" xfId="63" applyNumberFormat="1" applyFont="1" applyFill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center"/>
      <protection hidden="1"/>
    </xf>
    <xf numFmtId="213" fontId="51" fillId="55" borderId="45" xfId="63" applyNumberFormat="1" applyFont="1" applyFill="1" applyBorder="1" applyAlignment="1" applyProtection="1">
      <alignment horizontal="center"/>
      <protection hidden="1"/>
    </xf>
    <xf numFmtId="213" fontId="52" fillId="0" borderId="0" xfId="63" applyNumberFormat="1" applyFont="1" applyFill="1" applyBorder="1" applyAlignment="1" applyProtection="1">
      <alignment horizontal="center"/>
      <protection hidden="1"/>
    </xf>
    <xf numFmtId="213" fontId="53" fillId="0" borderId="0" xfId="63" applyNumberFormat="1" applyFont="1" applyFill="1" applyBorder="1" applyAlignment="1" applyProtection="1">
      <alignment horizontal="center"/>
      <protection hidden="1"/>
    </xf>
    <xf numFmtId="213" fontId="35" fillId="0" borderId="44" xfId="63" applyNumberFormat="1" applyFont="1" applyFill="1" applyBorder="1" applyAlignment="1" applyProtection="1">
      <alignment horizontal="center"/>
      <protection hidden="1"/>
    </xf>
    <xf numFmtId="213" fontId="35" fillId="0" borderId="46" xfId="63" applyNumberFormat="1" applyFont="1" applyFill="1" applyBorder="1" applyAlignment="1" applyProtection="1">
      <alignment horizontal="center"/>
      <protection hidden="1"/>
    </xf>
    <xf numFmtId="203" fontId="35" fillId="0" borderId="47" xfId="93" applyNumberFormat="1" applyFont="1" applyFill="1" applyBorder="1" applyAlignment="1" applyProtection="1">
      <alignment horizontal="center"/>
      <protection hidden="1"/>
    </xf>
    <xf numFmtId="213" fontId="35" fillId="0" borderId="49" xfId="63" applyNumberFormat="1" applyFont="1" applyFill="1" applyBorder="1" applyAlignment="1" applyProtection="1">
      <alignment horizontal="center"/>
      <protection hidden="1"/>
    </xf>
    <xf numFmtId="203" fontId="35" fillId="0" borderId="50" xfId="93" applyNumberFormat="1" applyFont="1" applyFill="1" applyBorder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left"/>
      <protection hidden="1"/>
    </xf>
    <xf numFmtId="213" fontId="35" fillId="0" borderId="44" xfId="63" applyNumberFormat="1" applyFont="1" applyFill="1" applyBorder="1" applyAlignment="1" applyProtection="1">
      <alignment horizontal="center" vertical="center"/>
      <protection hidden="1"/>
    </xf>
    <xf numFmtId="213" fontId="35" fillId="0" borderId="49" xfId="63" applyNumberFormat="1" applyFont="1" applyFill="1" applyBorder="1" applyAlignment="1" applyProtection="1">
      <alignment horizontal="center" vertical="center"/>
      <protection hidden="1"/>
    </xf>
    <xf numFmtId="203" fontId="35" fillId="0" borderId="50" xfId="93" applyNumberFormat="1" applyFont="1" applyFill="1" applyBorder="1" applyAlignment="1" applyProtection="1">
      <alignment horizontal="center" vertical="center"/>
      <protection hidden="1"/>
    </xf>
    <xf numFmtId="213" fontId="35" fillId="0" borderId="52" xfId="63" applyNumberFormat="1" applyFont="1" applyFill="1" applyBorder="1" applyAlignment="1" applyProtection="1">
      <alignment horizontal="center"/>
      <protection hidden="1"/>
    </xf>
    <xf numFmtId="203" fontId="35" fillId="0" borderId="53" xfId="93" applyNumberFormat="1" applyFont="1" applyFill="1" applyBorder="1" applyAlignment="1" applyProtection="1">
      <alignment horizontal="center"/>
      <protection hidden="1"/>
    </xf>
    <xf numFmtId="213" fontId="0" fillId="0" borderId="44" xfId="63" applyNumberFormat="1" applyFont="1" applyFill="1" applyBorder="1" applyAlignment="1" applyProtection="1">
      <alignment/>
      <protection hidden="1"/>
    </xf>
    <xf numFmtId="0" fontId="35" fillId="0" borderId="0" xfId="93" applyFont="1" applyFill="1" applyBorder="1" applyAlignment="1" applyProtection="1">
      <alignment horizontal="center"/>
      <protection hidden="1"/>
    </xf>
    <xf numFmtId="203" fontId="35" fillId="0" borderId="54" xfId="93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215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209" fontId="6" fillId="0" borderId="0" xfId="60" applyNumberFormat="1" applyFont="1" applyBorder="1" applyAlignment="1" applyProtection="1">
      <alignment horizontal="left"/>
      <protection locked="0"/>
    </xf>
    <xf numFmtId="43" fontId="6" fillId="0" borderId="0" xfId="60" applyFont="1" applyBorder="1" applyAlignment="1" applyProtection="1">
      <alignment/>
      <protection locked="0"/>
    </xf>
    <xf numFmtId="43" fontId="6" fillId="0" borderId="0" xfId="60" applyFont="1" applyBorder="1" applyAlignment="1" applyProtection="1">
      <alignment horizontal="center"/>
      <protection locked="0"/>
    </xf>
    <xf numFmtId="194" fontId="7" fillId="0" borderId="0" xfId="60" applyNumberFormat="1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5" xfId="94" applyFont="1" applyBorder="1" applyAlignment="1" applyProtection="1">
      <alignment horizontal="center"/>
      <protection locked="0"/>
    </xf>
    <xf numFmtId="194" fontId="7" fillId="0" borderId="25" xfId="60" applyNumberFormat="1" applyFont="1" applyBorder="1" applyAlignment="1" applyProtection="1">
      <alignment/>
      <protection locked="0"/>
    </xf>
    <xf numFmtId="209" fontId="7" fillId="0" borderId="25" xfId="60" applyNumberFormat="1" applyFont="1" applyBorder="1" applyAlignment="1" applyProtection="1">
      <alignment horizontal="left"/>
      <protection locked="0"/>
    </xf>
    <xf numFmtId="43" fontId="7" fillId="0" borderId="25" xfId="60" applyFont="1" applyBorder="1" applyAlignment="1" applyProtection="1">
      <alignment/>
      <protection locked="0"/>
    </xf>
    <xf numFmtId="43" fontId="7" fillId="0" borderId="25" xfId="6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94" applyFont="1" applyBorder="1" applyAlignment="1" applyProtection="1">
      <alignment horizontal="center"/>
      <protection locked="0"/>
    </xf>
    <xf numFmtId="209" fontId="7" fillId="0" borderId="0" xfId="60" applyNumberFormat="1" applyFont="1" applyBorder="1" applyAlignment="1" applyProtection="1">
      <alignment horizontal="left"/>
      <protection locked="0"/>
    </xf>
    <xf numFmtId="43" fontId="7" fillId="0" borderId="0" xfId="60" applyFont="1" applyBorder="1" applyAlignment="1" applyProtection="1">
      <alignment/>
      <protection locked="0"/>
    </xf>
    <xf numFmtId="43" fontId="7" fillId="0" borderId="0" xfId="6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right"/>
    </xf>
    <xf numFmtId="209" fontId="58" fillId="0" borderId="0" xfId="6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209" fontId="7" fillId="0" borderId="0" xfId="6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4" fillId="0" borderId="0" xfId="93" applyFont="1" applyFill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2" fontId="6" fillId="0" borderId="55" xfId="0" applyNumberFormat="1" applyFont="1" applyBorder="1" applyAlignment="1" applyProtection="1">
      <alignment horizontal="center" vertical="center"/>
      <protection locked="0"/>
    </xf>
    <xf numFmtId="209" fontId="7" fillId="0" borderId="28" xfId="60" applyNumberFormat="1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43" fontId="7" fillId="0" borderId="28" xfId="60" applyFont="1" applyBorder="1" applyAlignment="1" applyProtection="1">
      <alignment vertical="center"/>
      <protection locked="0"/>
    </xf>
    <xf numFmtId="43" fontId="7" fillId="0" borderId="28" xfId="60" applyFont="1" applyBorder="1" applyAlignment="1" applyProtection="1">
      <alignment horizontal="center" vertical="center"/>
      <protection locked="0"/>
    </xf>
    <xf numFmtId="43" fontId="7" fillId="0" borderId="27" xfId="60" applyFont="1" applyBorder="1" applyAlignment="1" applyProtection="1">
      <alignment horizontal="center" vertical="center"/>
      <protection locked="0"/>
    </xf>
    <xf numFmtId="194" fontId="7" fillId="0" borderId="28" xfId="6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215" fontId="7" fillId="0" borderId="56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209" fontId="7" fillId="0" borderId="24" xfId="60" applyNumberFormat="1" applyFont="1" applyBorder="1" applyAlignment="1" applyProtection="1">
      <alignment horizontal="left" vertical="center"/>
      <protection locked="0"/>
    </xf>
    <xf numFmtId="1" fontId="7" fillId="0" borderId="24" xfId="94" applyNumberFormat="1" applyFont="1" applyBorder="1" applyAlignment="1" applyProtection="1">
      <alignment horizontal="center" vertical="center"/>
      <protection locked="0"/>
    </xf>
    <xf numFmtId="43" fontId="7" fillId="0" borderId="24" xfId="60" applyFont="1" applyBorder="1" applyAlignment="1" applyProtection="1">
      <alignment vertical="center"/>
      <protection locked="0"/>
    </xf>
    <xf numFmtId="43" fontId="7" fillId="0" borderId="24" xfId="60" applyFont="1" applyBorder="1" applyAlignment="1" applyProtection="1">
      <alignment horizontal="center" vertical="center"/>
      <protection locked="0"/>
    </xf>
    <xf numFmtId="43" fontId="7" fillId="0" borderId="57" xfId="60" applyFont="1" applyBorder="1" applyAlignment="1" applyProtection="1">
      <alignment horizontal="center" vertical="center"/>
      <protection locked="0"/>
    </xf>
    <xf numFmtId="194" fontId="7" fillId="0" borderId="57" xfId="60" applyNumberFormat="1" applyFont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215" fontId="7" fillId="0" borderId="58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right" vertical="center"/>
      <protection locked="0"/>
    </xf>
    <xf numFmtId="209" fontId="6" fillId="0" borderId="59" xfId="60" applyNumberFormat="1" applyFont="1" applyBorder="1" applyAlignment="1" applyProtection="1">
      <alignment horizontal="left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43" fontId="6" fillId="0" borderId="59" xfId="60" applyFont="1" applyBorder="1" applyAlignment="1" applyProtection="1">
      <alignment vertical="center"/>
      <protection locked="0"/>
    </xf>
    <xf numFmtId="43" fontId="6" fillId="0" borderId="60" xfId="60" applyFont="1" applyBorder="1" applyAlignment="1" applyProtection="1">
      <alignment horizontal="center" vertical="center"/>
      <protection locked="0"/>
    </xf>
    <xf numFmtId="194" fontId="7" fillId="0" borderId="60" xfId="60" applyNumberFormat="1" applyFont="1" applyBorder="1" applyAlignment="1" applyProtection="1">
      <alignment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215" fontId="7" fillId="0" borderId="61" xfId="0" applyNumberFormat="1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right" vertical="center"/>
      <protection locked="0"/>
    </xf>
    <xf numFmtId="43" fontId="6" fillId="0" borderId="44" xfId="60" applyFont="1" applyBorder="1" applyAlignment="1" applyProtection="1">
      <alignment vertical="center"/>
      <protection locked="0"/>
    </xf>
    <xf numFmtId="43" fontId="6" fillId="0" borderId="63" xfId="60" applyFont="1" applyBorder="1" applyAlignment="1" applyProtection="1">
      <alignment vertical="center"/>
      <protection locked="0"/>
    </xf>
    <xf numFmtId="194" fontId="7" fillId="0" borderId="64" xfId="60" applyNumberFormat="1" applyFont="1" applyBorder="1" applyAlignment="1" applyProtection="1">
      <alignment vertical="center"/>
      <protection locked="0"/>
    </xf>
    <xf numFmtId="43" fontId="6" fillId="0" borderId="65" xfId="60" applyFont="1" applyBorder="1" applyAlignment="1" applyProtection="1">
      <alignment vertical="center"/>
      <protection locked="0"/>
    </xf>
    <xf numFmtId="194" fontId="7" fillId="0" borderId="66" xfId="60" applyNumberFormat="1" applyFont="1" applyBorder="1" applyAlignment="1" applyProtection="1">
      <alignment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209" fontId="7" fillId="0" borderId="28" xfId="60" applyNumberFormat="1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22" xfId="94" applyFont="1" applyBorder="1" applyAlignment="1" applyProtection="1">
      <alignment horizontal="center" vertical="center"/>
      <protection locked="0"/>
    </xf>
    <xf numFmtId="209" fontId="6" fillId="0" borderId="24" xfId="60" applyNumberFormat="1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43" fontId="6" fillId="0" borderId="24" xfId="60" applyFont="1" applyBorder="1" applyAlignment="1" applyProtection="1">
      <alignment vertical="center"/>
      <protection locked="0"/>
    </xf>
    <xf numFmtId="43" fontId="6" fillId="0" borderId="57" xfId="60" applyFont="1" applyBorder="1" applyAlignment="1" applyProtection="1">
      <alignment horizontal="center" vertical="center"/>
      <protection locked="0"/>
    </xf>
    <xf numFmtId="43" fontId="6" fillId="0" borderId="56" xfId="60" applyNumberFormat="1" applyFont="1" applyBorder="1" applyAlignment="1" applyProtection="1">
      <alignment horizontal="center" vertical="center"/>
      <protection locked="0"/>
    </xf>
    <xf numFmtId="209" fontId="7" fillId="0" borderId="24" xfId="6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43" fontId="7" fillId="0" borderId="22" xfId="60" applyFont="1" applyBorder="1" applyAlignment="1" applyProtection="1">
      <alignment horizontal="center" vertical="center"/>
      <protection locked="0"/>
    </xf>
    <xf numFmtId="194" fontId="7" fillId="0" borderId="24" xfId="60" applyNumberFormat="1" applyFont="1" applyBorder="1" applyAlignment="1" applyProtection="1">
      <alignment vertical="center"/>
      <protection locked="0"/>
    </xf>
    <xf numFmtId="2" fontId="6" fillId="0" borderId="56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4" xfId="94" applyFont="1" applyBorder="1" applyAlignment="1" applyProtection="1">
      <alignment horizontal="center" vertical="center"/>
      <protection locked="0"/>
    </xf>
    <xf numFmtId="0" fontId="7" fillId="0" borderId="56" xfId="94" applyFont="1" applyBorder="1" applyAlignment="1" applyProtection="1">
      <alignment horizontal="center" vertical="center"/>
      <protection locked="0"/>
    </xf>
    <xf numFmtId="215" fontId="7" fillId="0" borderId="55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right" vertical="center"/>
      <protection locked="0"/>
    </xf>
    <xf numFmtId="209" fontId="6" fillId="0" borderId="28" xfId="60" applyNumberFormat="1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43" fontId="6" fillId="0" borderId="28" xfId="60" applyFont="1" applyBorder="1" applyAlignment="1" applyProtection="1">
      <alignment vertical="center"/>
      <protection locked="0"/>
    </xf>
    <xf numFmtId="43" fontId="6" fillId="0" borderId="67" xfId="60" applyFont="1" applyBorder="1" applyAlignment="1" applyProtection="1">
      <alignment horizontal="center" vertical="center"/>
      <protection locked="0"/>
    </xf>
    <xf numFmtId="194" fontId="7" fillId="0" borderId="67" xfId="60" applyNumberFormat="1" applyFont="1" applyBorder="1" applyAlignment="1" applyProtection="1">
      <alignment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215" fontId="7" fillId="0" borderId="68" xfId="0" applyNumberFormat="1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right" vertical="center"/>
      <protection locked="0"/>
    </xf>
    <xf numFmtId="209" fontId="6" fillId="0" borderId="70" xfId="60" applyNumberFormat="1" applyFont="1" applyBorder="1" applyAlignment="1" applyProtection="1">
      <alignment horizontal="left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43" fontId="6" fillId="0" borderId="70" xfId="60" applyFont="1" applyBorder="1" applyAlignment="1" applyProtection="1">
      <alignment vertical="center"/>
      <protection locked="0"/>
    </xf>
    <xf numFmtId="43" fontId="6" fillId="0" borderId="71" xfId="60" applyFont="1" applyBorder="1" applyAlignment="1" applyProtection="1">
      <alignment horizontal="center" vertical="center"/>
      <protection locked="0"/>
    </xf>
    <xf numFmtId="194" fontId="7" fillId="0" borderId="71" xfId="6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43" fontId="6" fillId="0" borderId="55" xfId="60" applyNumberFormat="1" applyFont="1" applyBorder="1" applyAlignment="1" applyProtection="1">
      <alignment horizontal="center" vertical="center"/>
      <protection locked="0"/>
    </xf>
    <xf numFmtId="215" fontId="6" fillId="0" borderId="56" xfId="0" applyNumberFormat="1" applyFont="1" applyBorder="1" applyAlignment="1" applyProtection="1">
      <alignment horizontal="center" vertical="center"/>
      <protection locked="0"/>
    </xf>
    <xf numFmtId="208" fontId="6" fillId="0" borderId="55" xfId="60" applyNumberFormat="1" applyFont="1" applyBorder="1" applyAlignment="1" applyProtection="1">
      <alignment horizontal="center" vertical="center"/>
      <protection locked="0"/>
    </xf>
    <xf numFmtId="208" fontId="6" fillId="0" borderId="56" xfId="60" applyNumberFormat="1" applyFont="1" applyBorder="1" applyAlignment="1" applyProtection="1">
      <alignment horizontal="center" vertical="center"/>
      <protection locked="0"/>
    </xf>
    <xf numFmtId="43" fontId="7" fillId="0" borderId="59" xfId="60" applyFont="1" applyBorder="1" applyAlignment="1" applyProtection="1">
      <alignment horizontal="center" vertical="center"/>
      <protection locked="0"/>
    </xf>
    <xf numFmtId="43" fontId="7" fillId="0" borderId="59" xfId="60" applyFont="1" applyBorder="1" applyAlignment="1" applyProtection="1">
      <alignment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215" fontId="7" fillId="0" borderId="72" xfId="0" applyNumberFormat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right" vertical="center"/>
      <protection locked="0"/>
    </xf>
    <xf numFmtId="209" fontId="6" fillId="0" borderId="73" xfId="60" applyNumberFormat="1" applyFont="1" applyBorder="1" applyAlignment="1" applyProtection="1">
      <alignment horizontal="left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43" fontId="6" fillId="0" borderId="73" xfId="60" applyFont="1" applyBorder="1" applyAlignment="1" applyProtection="1">
      <alignment vertical="center"/>
      <protection locked="0"/>
    </xf>
    <xf numFmtId="43" fontId="6" fillId="0" borderId="74" xfId="60" applyFont="1" applyBorder="1" applyAlignment="1" applyProtection="1">
      <alignment horizontal="center" vertical="center"/>
      <protection locked="0"/>
    </xf>
    <xf numFmtId="194" fontId="7" fillId="0" borderId="74" xfId="6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2" fontId="7" fillId="0" borderId="56" xfId="94" applyNumberFormat="1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2" fontId="7" fillId="0" borderId="58" xfId="94" applyNumberFormat="1" applyFont="1" applyBorder="1" applyAlignment="1" applyProtection="1">
      <alignment horizontal="center" vertical="center"/>
      <protection locked="0"/>
    </xf>
    <xf numFmtId="209" fontId="7" fillId="0" borderId="59" xfId="60" applyNumberFormat="1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43" fontId="7" fillId="0" borderId="60" xfId="60" applyFont="1" applyBorder="1" applyAlignment="1" applyProtection="1">
      <alignment horizontal="center" vertical="center"/>
      <protection locked="0"/>
    </xf>
    <xf numFmtId="209" fontId="6" fillId="0" borderId="44" xfId="6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43" fontId="6" fillId="0" borderId="64" xfId="60" applyFont="1" applyBorder="1" applyAlignment="1" applyProtection="1">
      <alignment horizontal="center" vertical="center"/>
      <protection locked="0"/>
    </xf>
    <xf numFmtId="43" fontId="6" fillId="0" borderId="19" xfId="60" applyFont="1" applyBorder="1" applyAlignment="1">
      <alignment horizontal="center" vertical="center" wrapText="1"/>
    </xf>
    <xf numFmtId="43" fontId="6" fillId="0" borderId="20" xfId="6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9" fontId="6" fillId="0" borderId="77" xfId="60" applyNumberFormat="1" applyFont="1" applyBorder="1" applyAlignment="1">
      <alignment horizontal="center" vertical="center"/>
    </xf>
    <xf numFmtId="209" fontId="6" fillId="0" borderId="29" xfId="60" applyNumberFormat="1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3" fontId="6" fillId="0" borderId="78" xfId="60" applyFont="1" applyBorder="1" applyAlignment="1">
      <alignment horizontal="center"/>
    </xf>
    <xf numFmtId="43" fontId="6" fillId="0" borderId="79" xfId="6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3" fontId="6" fillId="0" borderId="0" xfId="60" applyFont="1" applyBorder="1" applyAlignment="1">
      <alignment horizontal="left"/>
    </xf>
    <xf numFmtId="21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210" fontId="7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7" fillId="0" borderId="22" xfId="94" applyFont="1" applyBorder="1" applyAlignment="1" applyProtection="1">
      <alignment horizontal="left" vertical="center"/>
      <protection locked="0"/>
    </xf>
    <xf numFmtId="0" fontId="7" fillId="0" borderId="57" xfId="94" applyFont="1" applyBorder="1" applyAlignment="1" applyProtection="1">
      <alignment horizontal="left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67" xfId="0" applyFont="1" applyBorder="1" applyAlignment="1" applyProtection="1">
      <alignment horizontal="left" vertical="center"/>
      <protection locked="0"/>
    </xf>
    <xf numFmtId="194" fontId="7" fillId="0" borderId="25" xfId="60" applyNumberFormat="1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57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215" fontId="55" fillId="0" borderId="56" xfId="0" applyNumberFormat="1" applyFont="1" applyBorder="1" applyAlignment="1" applyProtection="1">
      <alignment horizontal="left" vertical="center"/>
      <protection locked="0"/>
    </xf>
    <xf numFmtId="215" fontId="6" fillId="0" borderId="22" xfId="0" applyNumberFormat="1" applyFont="1" applyBorder="1" applyAlignment="1" applyProtection="1">
      <alignment horizontal="left" vertical="center"/>
      <protection locked="0"/>
    </xf>
    <xf numFmtId="215" fontId="6" fillId="0" borderId="57" xfId="0" applyNumberFormat="1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60" xfId="0" applyFont="1" applyBorder="1" applyAlignment="1" applyProtection="1">
      <alignment horizontal="left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194" fontId="7" fillId="0" borderId="0" xfId="60" applyNumberFormat="1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209" fontId="58" fillId="0" borderId="0" xfId="60" applyNumberFormat="1" applyFont="1" applyBorder="1" applyAlignment="1">
      <alignment horizontal="center"/>
    </xf>
    <xf numFmtId="209" fontId="59" fillId="0" borderId="0" xfId="6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" fillId="0" borderId="75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82" xfId="0" applyFont="1" applyBorder="1" applyAlignment="1">
      <alignment horizontal="right"/>
    </xf>
    <xf numFmtId="0" fontId="1" fillId="0" borderId="7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56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83" xfId="0" applyFont="1" applyBorder="1" applyAlignment="1">
      <alignment horizontal="left" vertical="center"/>
    </xf>
    <xf numFmtId="0" fontId="13" fillId="0" borderId="84" xfId="0" applyFont="1" applyBorder="1" applyAlignment="1">
      <alignment horizontal="left" vertical="center"/>
    </xf>
    <xf numFmtId="10" fontId="13" fillId="0" borderId="22" xfId="0" applyNumberFormat="1" applyFont="1" applyBorder="1" applyAlignment="1">
      <alignment horizontal="center" vertical="center"/>
    </xf>
    <xf numFmtId="10" fontId="13" fillId="0" borderId="57" xfId="0" applyNumberFormat="1" applyFont="1" applyBorder="1" applyAlignment="1">
      <alignment horizontal="center" vertical="center"/>
    </xf>
    <xf numFmtId="10" fontId="13" fillId="0" borderId="84" xfId="0" applyNumberFormat="1" applyFont="1" applyBorder="1" applyAlignment="1">
      <alignment horizontal="center" vertical="center"/>
    </xf>
    <xf numFmtId="10" fontId="13" fillId="0" borderId="85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right"/>
    </xf>
    <xf numFmtId="0" fontId="1" fillId="0" borderId="69" xfId="0" applyFont="1" applyBorder="1" applyAlignment="1">
      <alignment horizontal="right"/>
    </xf>
    <xf numFmtId="0" fontId="1" fillId="0" borderId="71" xfId="0" applyFont="1" applyBorder="1" applyAlignment="1">
      <alignment horizontal="right"/>
    </xf>
    <xf numFmtId="0" fontId="1" fillId="0" borderId="5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09" fontId="1" fillId="0" borderId="22" xfId="60" applyNumberFormat="1" applyFont="1" applyBorder="1" applyAlignment="1">
      <alignment horizontal="left"/>
    </xf>
    <xf numFmtId="0" fontId="13" fillId="0" borderId="55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210" fontId="7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36" fillId="0" borderId="82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10" fontId="13" fillId="0" borderId="27" xfId="0" applyNumberFormat="1" applyFont="1" applyBorder="1" applyAlignment="1">
      <alignment horizontal="center" vertical="center"/>
    </xf>
    <xf numFmtId="10" fontId="13" fillId="0" borderId="67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left"/>
    </xf>
    <xf numFmtId="0" fontId="1" fillId="0" borderId="87" xfId="0" applyFont="1" applyBorder="1" applyAlignment="1">
      <alignment horizontal="left"/>
    </xf>
    <xf numFmtId="0" fontId="1" fillId="0" borderId="88" xfId="0" applyFont="1" applyBorder="1" applyAlignment="1">
      <alignment horizontal="left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37" fillId="0" borderId="0" xfId="0" applyFont="1" applyAlignment="1">
      <alignment horizontal="center"/>
    </xf>
    <xf numFmtId="209" fontId="3" fillId="0" borderId="75" xfId="60" applyNumberFormat="1" applyFont="1" applyBorder="1" applyAlignment="1">
      <alignment horizontal="center" vertical="center" wrapText="1"/>
    </xf>
    <xf numFmtId="209" fontId="3" fillId="0" borderId="31" xfId="60" applyNumberFormat="1" applyFont="1" applyBorder="1" applyAlignment="1">
      <alignment horizontal="center" vertical="center" wrapText="1"/>
    </xf>
    <xf numFmtId="209" fontId="3" fillId="0" borderId="82" xfId="60" applyNumberFormat="1" applyFont="1" applyBorder="1" applyAlignment="1">
      <alignment horizontal="center" vertical="center" wrapText="1"/>
    </xf>
    <xf numFmtId="209" fontId="3" fillId="0" borderId="76" xfId="60" applyNumberFormat="1" applyFont="1" applyBorder="1" applyAlignment="1">
      <alignment horizontal="center" vertical="center" wrapText="1"/>
    </xf>
    <xf numFmtId="209" fontId="3" fillId="0" borderId="21" xfId="60" applyNumberFormat="1" applyFont="1" applyBorder="1" applyAlignment="1">
      <alignment horizontal="center" vertical="center" wrapText="1"/>
    </xf>
    <xf numFmtId="209" fontId="3" fillId="0" borderId="30" xfId="60" applyNumberFormat="1" applyFont="1" applyBorder="1" applyAlignment="1">
      <alignment horizontal="center" vertical="center" wrapText="1"/>
    </xf>
    <xf numFmtId="43" fontId="1" fillId="0" borderId="56" xfId="60" applyFont="1" applyBorder="1" applyAlignment="1">
      <alignment horizontal="center"/>
    </xf>
    <xf numFmtId="43" fontId="1" fillId="0" borderId="22" xfId="60" applyFont="1" applyBorder="1" applyAlignment="1">
      <alignment horizontal="center"/>
    </xf>
    <xf numFmtId="43" fontId="1" fillId="0" borderId="57" xfId="6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43" fontId="1" fillId="0" borderId="83" xfId="60" applyFont="1" applyBorder="1" applyAlignment="1">
      <alignment horizontal="center"/>
    </xf>
    <xf numFmtId="43" fontId="1" fillId="0" borderId="84" xfId="60" applyFont="1" applyBorder="1" applyAlignment="1">
      <alignment horizontal="center"/>
    </xf>
    <xf numFmtId="43" fontId="1" fillId="0" borderId="85" xfId="6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2" fillId="0" borderId="31" xfId="0" applyFont="1" applyBorder="1" applyAlignment="1">
      <alignment horizontal="center"/>
    </xf>
    <xf numFmtId="43" fontId="1" fillId="0" borderId="80" xfId="60" applyFont="1" applyBorder="1" applyAlignment="1">
      <alignment horizontal="center"/>
    </xf>
    <xf numFmtId="43" fontId="1" fillId="0" borderId="81" xfId="60" applyFont="1" applyBorder="1" applyAlignment="1">
      <alignment horizontal="center"/>
    </xf>
    <xf numFmtId="43" fontId="1" fillId="0" borderId="66" xfId="6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86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" fillId="0" borderId="7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09" fontId="3" fillId="0" borderId="22" xfId="60" applyNumberFormat="1" applyFont="1" applyBorder="1" applyAlignment="1">
      <alignment horizontal="right"/>
    </xf>
    <xf numFmtId="210" fontId="1" fillId="0" borderId="22" xfId="0" applyNumberFormat="1" applyFont="1" applyBorder="1" applyAlignment="1">
      <alignment horizontal="left"/>
    </xf>
    <xf numFmtId="209" fontId="1" fillId="0" borderId="86" xfId="60" applyNumberFormat="1" applyFont="1" applyBorder="1" applyAlignment="1">
      <alignment horizontal="center"/>
    </xf>
    <xf numFmtId="209" fontId="1" fillId="0" borderId="87" xfId="60" applyNumberFormat="1" applyFont="1" applyBorder="1" applyAlignment="1">
      <alignment horizontal="center"/>
    </xf>
    <xf numFmtId="209" fontId="1" fillId="0" borderId="88" xfId="60" applyNumberFormat="1" applyFont="1" applyBorder="1" applyAlignment="1">
      <alignment horizontal="center"/>
    </xf>
    <xf numFmtId="0" fontId="3" fillId="0" borderId="84" xfId="0" applyFont="1" applyBorder="1" applyAlignment="1">
      <alignment horizontal="left"/>
    </xf>
    <xf numFmtId="0" fontId="1" fillId="0" borderId="0" xfId="0" applyFont="1" applyAlignment="1">
      <alignment horizontal="left"/>
    </xf>
    <xf numFmtId="209" fontId="1" fillId="0" borderId="0" xfId="60" applyNumberFormat="1" applyFont="1" applyBorder="1" applyAlignment="1">
      <alignment horizontal="left"/>
    </xf>
    <xf numFmtId="0" fontId="33" fillId="0" borderId="0" xfId="93" applyFont="1" applyFill="1" applyAlignment="1" applyProtection="1">
      <alignment horizontal="center" vertical="center"/>
      <protection locked="0"/>
    </xf>
    <xf numFmtId="0" fontId="46" fillId="0" borderId="0" xfId="93" applyFont="1" applyFill="1" applyAlignment="1" applyProtection="1">
      <alignment horizontal="center"/>
      <protection locked="0"/>
    </xf>
    <xf numFmtId="0" fontId="35" fillId="0" borderId="39" xfId="93" applyFont="1" applyFill="1" applyBorder="1" applyAlignment="1" applyProtection="1">
      <alignment horizontal="center" vertical="top"/>
      <protection/>
    </xf>
    <xf numFmtId="0" fontId="35" fillId="0" borderId="37" xfId="93" applyFont="1" applyFill="1" applyBorder="1" applyAlignment="1" applyProtection="1">
      <alignment horizontal="center" vertical="top"/>
      <protection/>
    </xf>
    <xf numFmtId="0" fontId="35" fillId="0" borderId="89" xfId="93" applyFont="1" applyFill="1" applyBorder="1" applyAlignment="1" applyProtection="1">
      <alignment horizontal="center" vertical="top"/>
      <protection/>
    </xf>
    <xf numFmtId="43" fontId="35" fillId="0" borderId="36" xfId="93" applyNumberFormat="1" applyFont="1" applyFill="1" applyBorder="1" applyAlignment="1" applyProtection="1">
      <alignment horizontal="left"/>
      <protection/>
    </xf>
    <xf numFmtId="0" fontId="0" fillId="0" borderId="36" xfId="0" applyFill="1" applyBorder="1" applyAlignment="1" applyProtection="1">
      <alignment horizontal="left"/>
      <protection/>
    </xf>
    <xf numFmtId="0" fontId="0" fillId="0" borderId="40" xfId="0" applyFill="1" applyBorder="1" applyAlignment="1" applyProtection="1">
      <alignment horizontal="left"/>
      <protection/>
    </xf>
    <xf numFmtId="43" fontId="35" fillId="0" borderId="0" xfId="93" applyNumberFormat="1" applyFont="1" applyFill="1" applyBorder="1" applyAlignment="1" applyProtection="1">
      <alignment horizontal="center"/>
      <protection/>
    </xf>
    <xf numFmtId="0" fontId="35" fillId="0" borderId="0" xfId="93" applyFont="1" applyFill="1" applyBorder="1" applyAlignment="1" applyProtection="1">
      <alignment horizontal="center"/>
      <protection/>
    </xf>
    <xf numFmtId="0" fontId="35" fillId="0" borderId="35" xfId="93" applyFont="1" applyFill="1" applyBorder="1" applyAlignment="1" applyProtection="1">
      <alignment horizontal="center"/>
      <protection/>
    </xf>
    <xf numFmtId="203" fontId="35" fillId="0" borderId="0" xfId="93" applyNumberFormat="1" applyFont="1" applyFill="1" applyBorder="1" applyAlignment="1" applyProtection="1">
      <alignment horizontal="center"/>
      <protection/>
    </xf>
    <xf numFmtId="203" fontId="35" fillId="0" borderId="35" xfId="93" applyNumberFormat="1" applyFont="1" applyFill="1" applyBorder="1" applyAlignment="1" applyProtection="1">
      <alignment horizontal="center"/>
      <protection/>
    </xf>
    <xf numFmtId="203" fontId="35" fillId="0" borderId="38" xfId="93" applyNumberFormat="1" applyFont="1" applyFill="1" applyBorder="1" applyAlignment="1" applyProtection="1">
      <alignment horizontal="center"/>
      <protection/>
    </xf>
    <xf numFmtId="203" fontId="35" fillId="0" borderId="74" xfId="93" applyNumberFormat="1" applyFont="1" applyFill="1" applyBorder="1" applyAlignment="1" applyProtection="1">
      <alignment horizontal="center"/>
      <protection/>
    </xf>
    <xf numFmtId="0" fontId="35" fillId="0" borderId="0" xfId="93" applyFont="1" applyFill="1" applyBorder="1" applyAlignment="1" applyProtection="1">
      <alignment horizontal="left"/>
      <protection/>
    </xf>
    <xf numFmtId="0" fontId="35" fillId="0" borderId="38" xfId="93" applyFont="1" applyFill="1" applyBorder="1" applyAlignment="1" applyProtection="1">
      <alignment horizontal="left"/>
      <protection/>
    </xf>
    <xf numFmtId="0" fontId="34" fillId="0" borderId="39" xfId="93" applyFont="1" applyFill="1" applyBorder="1" applyAlignment="1" applyProtection="1">
      <alignment horizontal="center" vertical="center"/>
      <protection/>
    </xf>
    <xf numFmtId="0" fontId="34" fillId="0" borderId="36" xfId="93" applyFont="1" applyFill="1" applyBorder="1" applyAlignment="1" applyProtection="1">
      <alignment horizontal="center" vertical="center"/>
      <protection/>
    </xf>
    <xf numFmtId="0" fontId="34" fillId="0" borderId="40" xfId="93" applyFont="1" applyFill="1" applyBorder="1" applyAlignment="1" applyProtection="1">
      <alignment horizontal="center" vertical="center"/>
      <protection/>
    </xf>
    <xf numFmtId="0" fontId="34" fillId="0" borderId="89" xfId="93" applyFont="1" applyFill="1" applyBorder="1" applyAlignment="1" applyProtection="1">
      <alignment horizontal="center" vertical="center"/>
      <protection/>
    </xf>
    <xf numFmtId="0" fontId="34" fillId="0" borderId="38" xfId="93" applyFont="1" applyFill="1" applyBorder="1" applyAlignment="1" applyProtection="1">
      <alignment horizontal="center" vertical="center"/>
      <protection/>
    </xf>
    <xf numFmtId="0" fontId="34" fillId="0" borderId="74" xfId="93" applyFont="1" applyFill="1" applyBorder="1" applyAlignment="1" applyProtection="1">
      <alignment horizontal="center" vertical="center"/>
      <protection/>
    </xf>
    <xf numFmtId="0" fontId="40" fillId="0" borderId="36" xfId="93" applyFont="1" applyFill="1" applyBorder="1" applyAlignment="1" applyProtection="1">
      <alignment horizontal="center" vertical="center"/>
      <protection/>
    </xf>
    <xf numFmtId="0" fontId="41" fillId="0" borderId="0" xfId="93" applyFont="1" applyFill="1" applyBorder="1" applyAlignment="1" applyProtection="1">
      <alignment horizontal="center" vertical="center"/>
      <protection/>
    </xf>
    <xf numFmtId="0" fontId="41" fillId="0" borderId="38" xfId="93" applyFont="1" applyFill="1" applyBorder="1" applyAlignment="1" applyProtection="1">
      <alignment horizontal="center" vertical="center"/>
      <protection/>
    </xf>
    <xf numFmtId="0" fontId="35" fillId="0" borderId="40" xfId="93" applyFont="1" applyFill="1" applyBorder="1" applyAlignment="1" applyProtection="1">
      <alignment horizontal="center"/>
      <protection/>
    </xf>
    <xf numFmtId="0" fontId="35" fillId="0" borderId="74" xfId="93" applyFont="1" applyFill="1" applyBorder="1" applyAlignment="1" applyProtection="1">
      <alignment horizontal="center"/>
      <protection/>
    </xf>
    <xf numFmtId="0" fontId="35" fillId="0" borderId="62" xfId="93" applyFont="1" applyFill="1" applyBorder="1" applyAlignment="1" applyProtection="1">
      <alignment horizontal="center"/>
      <protection/>
    </xf>
    <xf numFmtId="0" fontId="35" fillId="0" borderId="39" xfId="93" applyFont="1" applyFill="1" applyBorder="1" applyAlignment="1" applyProtection="1">
      <alignment horizontal="center" vertical="center"/>
      <protection/>
    </xf>
    <xf numFmtId="0" fontId="35" fillId="0" borderId="36" xfId="93" applyFont="1" applyFill="1" applyBorder="1" applyAlignment="1" applyProtection="1">
      <alignment horizontal="center" vertical="center"/>
      <protection/>
    </xf>
    <xf numFmtId="0" fontId="35" fillId="0" borderId="37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35" fillId="0" borderId="89" xfId="93" applyFont="1" applyFill="1" applyBorder="1" applyAlignment="1" applyProtection="1">
      <alignment horizontal="center" vertical="center"/>
      <protection/>
    </xf>
    <xf numFmtId="0" fontId="35" fillId="0" borderId="38" xfId="93" applyFont="1" applyFill="1" applyBorder="1" applyAlignment="1" applyProtection="1">
      <alignment horizontal="center" vertical="center"/>
      <protection/>
    </xf>
    <xf numFmtId="0" fontId="39" fillId="0" borderId="36" xfId="93" applyFont="1" applyFill="1" applyBorder="1" applyAlignment="1" applyProtection="1">
      <alignment horizontal="center" vertical="center"/>
      <protection/>
    </xf>
    <xf numFmtId="0" fontId="35" fillId="0" borderId="37" xfId="93" applyFont="1" applyFill="1" applyBorder="1" applyAlignment="1" applyProtection="1">
      <alignment horizontal="center"/>
      <protection/>
    </xf>
    <xf numFmtId="0" fontId="35" fillId="0" borderId="89" xfId="93" applyFont="1" applyFill="1" applyBorder="1" applyAlignment="1" applyProtection="1">
      <alignment horizontal="center"/>
      <protection/>
    </xf>
    <xf numFmtId="0" fontId="34" fillId="0" borderId="46" xfId="93" applyFont="1" applyFill="1" applyBorder="1" applyAlignment="1" applyProtection="1">
      <alignment horizontal="center" vertical="center"/>
      <protection/>
    </xf>
    <xf numFmtId="0" fontId="34" fillId="0" borderId="33" xfId="93" applyFont="1" applyFill="1" applyBorder="1" applyAlignment="1" applyProtection="1">
      <alignment horizontal="center" vertical="center"/>
      <protection/>
    </xf>
    <xf numFmtId="0" fontId="34" fillId="0" borderId="52" xfId="93" applyFont="1" applyFill="1" applyBorder="1" applyAlignment="1" applyProtection="1">
      <alignment horizontal="center" vertical="center"/>
      <protection/>
    </xf>
    <xf numFmtId="0" fontId="34" fillId="0" borderId="34" xfId="93" applyFont="1" applyFill="1" applyBorder="1" applyAlignment="1" applyProtection="1">
      <alignment horizontal="center" vertical="center"/>
      <protection/>
    </xf>
    <xf numFmtId="0" fontId="47" fillId="0" borderId="47" xfId="93" applyFont="1" applyFill="1" applyBorder="1" applyAlignment="1" applyProtection="1">
      <alignment horizontal="center" vertical="center"/>
      <protection/>
    </xf>
    <xf numFmtId="0" fontId="47" fillId="0" borderId="53" xfId="93" applyFont="1" applyFill="1" applyBorder="1" applyAlignment="1" applyProtection="1">
      <alignment horizontal="center" vertical="center"/>
      <protection/>
    </xf>
    <xf numFmtId="0" fontId="33" fillId="0" borderId="0" xfId="93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_ตัวอย่างการคำนวณ FACTOR F" xfId="93"/>
    <cellStyle name="ปกติ_ปร.4" xfId="94"/>
    <cellStyle name="ป้อนค่า" xfId="95"/>
    <cellStyle name="ปานกลาง" xfId="96"/>
    <cellStyle name="ผลรวม" xfId="97"/>
    <cellStyle name="แย่" xfId="98"/>
    <cellStyle name="ส่วนที่ถูกเน้น1" xfId="99"/>
    <cellStyle name="ส่วนที่ถูกเน้น2" xfId="100"/>
    <cellStyle name="ส่วนที่ถูกเน้น3" xfId="101"/>
    <cellStyle name="ส่วนที่ถูกเน้น4" xfId="102"/>
    <cellStyle name="ส่วนที่ถูกเน้น5" xfId="103"/>
    <cellStyle name="ส่วนที่ถูกเน้น6" xfId="104"/>
    <cellStyle name="แสดงผล" xfId="105"/>
    <cellStyle name="หมายเหตุ" xfId="106"/>
    <cellStyle name="หัวเรื่อง 1" xfId="107"/>
    <cellStyle name="หัวเรื่อง 2" xfId="108"/>
    <cellStyle name="หัวเรื่อง 3" xfId="109"/>
    <cellStyle name="หัวเรื่อง 4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24</xdr:row>
      <xdr:rowOff>9525</xdr:rowOff>
    </xdr:from>
    <xdr:to>
      <xdr:col>2</xdr:col>
      <xdr:colOff>0</xdr:colOff>
      <xdr:row>26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52475" y="6877050"/>
          <a:ext cx="133350" cy="638175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24</xdr:row>
      <xdr:rowOff>28575</xdr:rowOff>
    </xdr:from>
    <xdr:to>
      <xdr:col>9</xdr:col>
      <xdr:colOff>142875</xdr:colOff>
      <xdr:row>26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4991100" y="6896100"/>
          <a:ext cx="85725" cy="6096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63"/>
  <sheetViews>
    <sheetView showGridLines="0" tabSelected="1" view="pageBreakPreview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6.57421875" style="10" customWidth="1"/>
    <col min="2" max="2" width="5.28125" style="10" customWidth="1"/>
    <col min="3" max="3" width="2.28125" style="9" customWidth="1"/>
    <col min="4" max="4" width="6.8515625" style="9" customWidth="1"/>
    <col min="5" max="5" width="33.28125" style="9" customWidth="1"/>
    <col min="6" max="6" width="9.57421875" style="11" customWidth="1"/>
    <col min="7" max="7" width="6.8515625" style="9" customWidth="1"/>
    <col min="8" max="8" width="11.7109375" style="36" customWidth="1"/>
    <col min="9" max="9" width="12.421875" style="36" bestFit="1" customWidth="1"/>
    <col min="10" max="10" width="11.7109375" style="37" customWidth="1"/>
    <col min="11" max="11" width="12.421875" style="36" bestFit="1" customWidth="1"/>
    <col min="12" max="12" width="13.140625" style="36" customWidth="1"/>
    <col min="13" max="13" width="8.57421875" style="9" bestFit="1" customWidth="1"/>
    <col min="14" max="16384" width="9.140625" style="9" customWidth="1"/>
  </cols>
  <sheetData>
    <row r="1" spans="1:13" ht="24">
      <c r="A1" s="327" t="s">
        <v>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18.75" customHeight="1">
      <c r="A2" s="324" t="s">
        <v>217</v>
      </c>
      <c r="B2" s="324"/>
      <c r="C2" s="324"/>
      <c r="D2" s="324"/>
      <c r="E2" s="325" t="s">
        <v>94</v>
      </c>
      <c r="F2" s="325"/>
      <c r="G2" s="325"/>
      <c r="H2" s="325"/>
      <c r="I2" s="325"/>
      <c r="J2" s="325"/>
      <c r="K2" s="325"/>
      <c r="L2" s="325"/>
      <c r="M2" s="325"/>
    </row>
    <row r="3" spans="1:13" ht="18.75" customHeight="1">
      <c r="A3" s="81" t="s">
        <v>68</v>
      </c>
      <c r="B3" s="325" t="s">
        <v>95</v>
      </c>
      <c r="C3" s="325"/>
      <c r="D3" s="325"/>
      <c r="E3" s="325"/>
      <c r="F3" s="325"/>
      <c r="G3" s="325"/>
      <c r="H3" s="325"/>
      <c r="I3" s="47" t="s">
        <v>8</v>
      </c>
      <c r="J3" s="328" t="s">
        <v>97</v>
      </c>
      <c r="K3" s="328"/>
      <c r="L3" s="328"/>
      <c r="M3" s="328"/>
    </row>
    <row r="4" spans="1:13" ht="18.75" customHeight="1">
      <c r="A4" s="324" t="s">
        <v>7</v>
      </c>
      <c r="B4" s="324"/>
      <c r="C4" s="324"/>
      <c r="D4" s="320" t="s">
        <v>96</v>
      </c>
      <c r="E4" s="321"/>
      <c r="F4" s="321"/>
      <c r="G4" s="321"/>
      <c r="H4" s="321"/>
      <c r="I4" s="322" t="s">
        <v>1</v>
      </c>
      <c r="J4" s="322"/>
      <c r="K4" s="323" t="s">
        <v>98</v>
      </c>
      <c r="L4" s="323"/>
      <c r="M4" s="323"/>
    </row>
    <row r="5" spans="1:13" ht="4.5" customHeight="1" thickBot="1">
      <c r="A5" s="324"/>
      <c r="B5" s="324"/>
      <c r="C5" s="324"/>
      <c r="D5" s="325"/>
      <c r="E5" s="325"/>
      <c r="F5" s="325"/>
      <c r="G5" s="325"/>
      <c r="H5" s="325"/>
      <c r="I5" s="322"/>
      <c r="J5" s="322"/>
      <c r="K5" s="326"/>
      <c r="L5" s="326"/>
      <c r="M5" s="326"/>
    </row>
    <row r="6" spans="1:13" ht="18.75" customHeight="1" thickTop="1">
      <c r="A6" s="308" t="s">
        <v>2</v>
      </c>
      <c r="B6" s="310" t="s">
        <v>3</v>
      </c>
      <c r="C6" s="311"/>
      <c r="D6" s="311"/>
      <c r="E6" s="311"/>
      <c r="F6" s="314" t="s">
        <v>11</v>
      </c>
      <c r="G6" s="316" t="s">
        <v>17</v>
      </c>
      <c r="H6" s="318" t="s">
        <v>22</v>
      </c>
      <c r="I6" s="319"/>
      <c r="J6" s="318" t="s">
        <v>18</v>
      </c>
      <c r="K6" s="319"/>
      <c r="L6" s="306" t="s">
        <v>20</v>
      </c>
      <c r="M6" s="308" t="s">
        <v>4</v>
      </c>
    </row>
    <row r="7" spans="1:13" ht="18.75" customHeight="1" thickBot="1">
      <c r="A7" s="309"/>
      <c r="B7" s="312"/>
      <c r="C7" s="313"/>
      <c r="D7" s="313"/>
      <c r="E7" s="313"/>
      <c r="F7" s="315"/>
      <c r="G7" s="317"/>
      <c r="H7" s="46" t="s">
        <v>28</v>
      </c>
      <c r="I7" s="46" t="s">
        <v>19</v>
      </c>
      <c r="J7" s="46" t="s">
        <v>28</v>
      </c>
      <c r="K7" s="46" t="s">
        <v>19</v>
      </c>
      <c r="L7" s="307"/>
      <c r="M7" s="309"/>
    </row>
    <row r="8" spans="1:13" s="296" customFormat="1" ht="18.75" customHeight="1" thickTop="1">
      <c r="A8" s="221">
        <v>1</v>
      </c>
      <c r="B8" s="350" t="s">
        <v>77</v>
      </c>
      <c r="C8" s="351"/>
      <c r="D8" s="351"/>
      <c r="E8" s="352"/>
      <c r="F8" s="224"/>
      <c r="G8" s="281"/>
      <c r="H8" s="226"/>
      <c r="I8" s="227"/>
      <c r="J8" s="228"/>
      <c r="K8" s="227"/>
      <c r="L8" s="226"/>
      <c r="M8" s="229"/>
    </row>
    <row r="9" spans="1:13" s="220" customFormat="1" ht="18.75" customHeight="1">
      <c r="A9" s="249"/>
      <c r="B9" s="263">
        <v>1.1</v>
      </c>
      <c r="C9" s="223"/>
      <c r="D9" s="342" t="s">
        <v>78</v>
      </c>
      <c r="E9" s="343"/>
      <c r="F9" s="224">
        <v>78</v>
      </c>
      <c r="G9" s="281" t="s">
        <v>79</v>
      </c>
      <c r="H9" s="226">
        <v>0</v>
      </c>
      <c r="I9" s="286">
        <f aca="true" t="shared" si="0" ref="I9:I20">SUM(H9)*$F9</f>
        <v>0</v>
      </c>
      <c r="J9" s="228">
        <v>40</v>
      </c>
      <c r="K9" s="286">
        <f aca="true" t="shared" si="1" ref="K9:K20">SUM(J9)*$F9</f>
        <v>3120</v>
      </c>
      <c r="L9" s="287">
        <f aca="true" t="shared" si="2" ref="L9:L20">SUM(,I9,K9)</f>
        <v>3120</v>
      </c>
      <c r="M9" s="229"/>
    </row>
    <row r="10" spans="1:13" s="220" customFormat="1" ht="18.75" customHeight="1">
      <c r="A10" s="249"/>
      <c r="B10" s="263">
        <v>1.2</v>
      </c>
      <c r="C10" s="223"/>
      <c r="D10" s="342" t="s">
        <v>80</v>
      </c>
      <c r="E10" s="343"/>
      <c r="F10" s="224">
        <v>1140</v>
      </c>
      <c r="G10" s="281" t="s">
        <v>79</v>
      </c>
      <c r="H10" s="226">
        <v>0</v>
      </c>
      <c r="I10" s="286">
        <f t="shared" si="0"/>
        <v>0</v>
      </c>
      <c r="J10" s="228">
        <v>25</v>
      </c>
      <c r="K10" s="286">
        <f t="shared" si="1"/>
        <v>28500</v>
      </c>
      <c r="L10" s="287">
        <f t="shared" si="2"/>
        <v>28500</v>
      </c>
      <c r="M10" s="229"/>
    </row>
    <row r="11" spans="1:13" s="220" customFormat="1" ht="18.75" customHeight="1">
      <c r="A11" s="249"/>
      <c r="B11" s="263">
        <v>1.3</v>
      </c>
      <c r="C11" s="223"/>
      <c r="D11" s="342" t="s">
        <v>81</v>
      </c>
      <c r="E11" s="343"/>
      <c r="F11" s="224">
        <v>1030</v>
      </c>
      <c r="G11" s="281" t="s">
        <v>79</v>
      </c>
      <c r="H11" s="226">
        <v>0</v>
      </c>
      <c r="I11" s="286">
        <f t="shared" si="0"/>
        <v>0</v>
      </c>
      <c r="J11" s="228">
        <v>35</v>
      </c>
      <c r="K11" s="286">
        <f t="shared" si="1"/>
        <v>36050</v>
      </c>
      <c r="L11" s="287">
        <f t="shared" si="2"/>
        <v>36050</v>
      </c>
      <c r="M11" s="229"/>
    </row>
    <row r="12" spans="1:13" s="220" customFormat="1" ht="18.75" customHeight="1">
      <c r="A12" s="249"/>
      <c r="B12" s="263">
        <v>1.4</v>
      </c>
      <c r="C12" s="223"/>
      <c r="D12" s="342" t="s">
        <v>82</v>
      </c>
      <c r="E12" s="343"/>
      <c r="F12" s="224">
        <v>160</v>
      </c>
      <c r="G12" s="281" t="s">
        <v>79</v>
      </c>
      <c r="H12" s="226">
        <v>0</v>
      </c>
      <c r="I12" s="286">
        <f t="shared" si="0"/>
        <v>0</v>
      </c>
      <c r="J12" s="228">
        <v>25</v>
      </c>
      <c r="K12" s="286">
        <f t="shared" si="1"/>
        <v>4000</v>
      </c>
      <c r="L12" s="287">
        <f t="shared" si="2"/>
        <v>4000</v>
      </c>
      <c r="M12" s="229"/>
    </row>
    <row r="13" spans="1:13" s="220" customFormat="1" ht="18.75" customHeight="1">
      <c r="A13" s="249"/>
      <c r="B13" s="263">
        <v>1.5</v>
      </c>
      <c r="C13" s="223"/>
      <c r="D13" s="342" t="s">
        <v>83</v>
      </c>
      <c r="E13" s="343"/>
      <c r="F13" s="224">
        <v>118</v>
      </c>
      <c r="G13" s="281" t="s">
        <v>79</v>
      </c>
      <c r="H13" s="226">
        <v>0</v>
      </c>
      <c r="I13" s="286">
        <f t="shared" si="0"/>
        <v>0</v>
      </c>
      <c r="J13" s="228">
        <v>35</v>
      </c>
      <c r="K13" s="286">
        <f t="shared" si="1"/>
        <v>4130</v>
      </c>
      <c r="L13" s="287">
        <f t="shared" si="2"/>
        <v>4130</v>
      </c>
      <c r="M13" s="229"/>
    </row>
    <row r="14" spans="1:13" s="220" customFormat="1" ht="18.75" customHeight="1">
      <c r="A14" s="249"/>
      <c r="B14" s="263">
        <v>1.6</v>
      </c>
      <c r="C14" s="223"/>
      <c r="D14" s="342" t="s">
        <v>84</v>
      </c>
      <c r="E14" s="343"/>
      <c r="F14" s="224">
        <v>8</v>
      </c>
      <c r="G14" s="281" t="s">
        <v>85</v>
      </c>
      <c r="H14" s="226">
        <v>0</v>
      </c>
      <c r="I14" s="286">
        <f t="shared" si="0"/>
        <v>0</v>
      </c>
      <c r="J14" s="228">
        <v>60</v>
      </c>
      <c r="K14" s="286">
        <f t="shared" si="1"/>
        <v>480</v>
      </c>
      <c r="L14" s="287">
        <f t="shared" si="2"/>
        <v>480</v>
      </c>
      <c r="M14" s="229"/>
    </row>
    <row r="15" spans="1:13" s="220" customFormat="1" ht="18.75" customHeight="1">
      <c r="A15" s="249"/>
      <c r="B15" s="263">
        <v>1.7</v>
      </c>
      <c r="C15" s="223"/>
      <c r="D15" s="342" t="s">
        <v>86</v>
      </c>
      <c r="E15" s="343"/>
      <c r="F15" s="224">
        <v>14</v>
      </c>
      <c r="G15" s="281" t="s">
        <v>85</v>
      </c>
      <c r="H15" s="226">
        <v>0</v>
      </c>
      <c r="I15" s="286">
        <f t="shared" si="0"/>
        <v>0</v>
      </c>
      <c r="J15" s="228">
        <v>55</v>
      </c>
      <c r="K15" s="286">
        <f t="shared" si="1"/>
        <v>770</v>
      </c>
      <c r="L15" s="287">
        <f t="shared" si="2"/>
        <v>770</v>
      </c>
      <c r="M15" s="229"/>
    </row>
    <row r="16" spans="1:13" s="220" customFormat="1" ht="18.75" customHeight="1">
      <c r="A16" s="249"/>
      <c r="B16" s="263">
        <v>1.8</v>
      </c>
      <c r="C16" s="223"/>
      <c r="D16" s="342" t="s">
        <v>87</v>
      </c>
      <c r="E16" s="343"/>
      <c r="F16" s="224">
        <v>2</v>
      </c>
      <c r="G16" s="281" t="s">
        <v>85</v>
      </c>
      <c r="H16" s="226">
        <v>0</v>
      </c>
      <c r="I16" s="286">
        <f t="shared" si="0"/>
        <v>0</v>
      </c>
      <c r="J16" s="228">
        <v>200</v>
      </c>
      <c r="K16" s="286">
        <f t="shared" si="1"/>
        <v>400</v>
      </c>
      <c r="L16" s="287">
        <f t="shared" si="2"/>
        <v>400</v>
      </c>
      <c r="M16" s="229"/>
    </row>
    <row r="17" spans="1:13" s="220" customFormat="1" ht="18.75" customHeight="1">
      <c r="A17" s="249"/>
      <c r="B17" s="263">
        <v>1.9</v>
      </c>
      <c r="C17" s="223"/>
      <c r="D17" s="342" t="s">
        <v>88</v>
      </c>
      <c r="E17" s="343"/>
      <c r="F17" s="224">
        <v>34</v>
      </c>
      <c r="G17" s="281" t="s">
        <v>89</v>
      </c>
      <c r="H17" s="226">
        <v>0</v>
      </c>
      <c r="I17" s="286">
        <f t="shared" si="0"/>
        <v>0</v>
      </c>
      <c r="J17" s="228">
        <v>25</v>
      </c>
      <c r="K17" s="286">
        <f t="shared" si="1"/>
        <v>850</v>
      </c>
      <c r="L17" s="287">
        <f t="shared" si="2"/>
        <v>850</v>
      </c>
      <c r="M17" s="229"/>
    </row>
    <row r="18" spans="1:13" s="220" customFormat="1" ht="18.75" customHeight="1">
      <c r="A18" s="249"/>
      <c r="B18" s="297">
        <v>1.1</v>
      </c>
      <c r="C18" s="223"/>
      <c r="D18" s="342" t="s">
        <v>90</v>
      </c>
      <c r="E18" s="343"/>
      <c r="F18" s="224">
        <v>16</v>
      </c>
      <c r="G18" s="281" t="s">
        <v>85</v>
      </c>
      <c r="H18" s="226">
        <v>0</v>
      </c>
      <c r="I18" s="286">
        <f t="shared" si="0"/>
        <v>0</v>
      </c>
      <c r="J18" s="228">
        <v>100</v>
      </c>
      <c r="K18" s="286">
        <f t="shared" si="1"/>
        <v>1600</v>
      </c>
      <c r="L18" s="287">
        <f t="shared" si="2"/>
        <v>1600</v>
      </c>
      <c r="M18" s="229"/>
    </row>
    <row r="19" spans="1:13" s="220" customFormat="1" ht="18.75" customHeight="1">
      <c r="A19" s="249"/>
      <c r="B19" s="297">
        <v>1.11</v>
      </c>
      <c r="C19" s="223"/>
      <c r="D19" s="342" t="s">
        <v>91</v>
      </c>
      <c r="E19" s="343"/>
      <c r="F19" s="224">
        <v>214</v>
      </c>
      <c r="G19" s="281" t="s">
        <v>85</v>
      </c>
      <c r="H19" s="226">
        <v>0</v>
      </c>
      <c r="I19" s="286">
        <f t="shared" si="0"/>
        <v>0</v>
      </c>
      <c r="J19" s="228">
        <v>25</v>
      </c>
      <c r="K19" s="286">
        <f t="shared" si="1"/>
        <v>5350</v>
      </c>
      <c r="L19" s="287">
        <f t="shared" si="2"/>
        <v>5350</v>
      </c>
      <c r="M19" s="229"/>
    </row>
    <row r="20" spans="1:13" s="220" customFormat="1" ht="18.75" customHeight="1">
      <c r="A20" s="298"/>
      <c r="B20" s="299">
        <v>1.12</v>
      </c>
      <c r="C20" s="232"/>
      <c r="D20" s="353" t="s">
        <v>92</v>
      </c>
      <c r="E20" s="354"/>
      <c r="F20" s="300">
        <v>130</v>
      </c>
      <c r="G20" s="301" t="s">
        <v>85</v>
      </c>
      <c r="H20" s="287">
        <v>0</v>
      </c>
      <c r="I20" s="286">
        <f t="shared" si="0"/>
        <v>0</v>
      </c>
      <c r="J20" s="302">
        <v>20</v>
      </c>
      <c r="K20" s="286">
        <f t="shared" si="1"/>
        <v>2600</v>
      </c>
      <c r="L20" s="287">
        <f t="shared" si="2"/>
        <v>2600</v>
      </c>
      <c r="M20" s="237"/>
    </row>
    <row r="21" spans="1:13" s="220" customFormat="1" ht="18.75" customHeight="1">
      <c r="A21" s="238"/>
      <c r="B21" s="239"/>
      <c r="C21" s="240"/>
      <c r="D21" s="348" t="s">
        <v>93</v>
      </c>
      <c r="E21" s="349"/>
      <c r="F21" s="303"/>
      <c r="G21" s="304"/>
      <c r="H21" s="241"/>
      <c r="I21" s="241">
        <f>SUM(I18:I20)</f>
        <v>0</v>
      </c>
      <c r="J21" s="305"/>
      <c r="K21" s="241">
        <f>SUM(K9:K20)</f>
        <v>87850</v>
      </c>
      <c r="L21" s="241">
        <f>SUM(L9:L20)</f>
        <v>87850</v>
      </c>
      <c r="M21" s="243"/>
    </row>
    <row r="22" spans="1:13" ht="18.75" customHeight="1">
      <c r="A22" s="179"/>
      <c r="B22" s="180"/>
      <c r="C22" s="181"/>
      <c r="D22" s="179"/>
      <c r="E22" s="179"/>
      <c r="F22" s="182"/>
      <c r="G22" s="179"/>
      <c r="H22" s="183"/>
      <c r="I22" s="183"/>
      <c r="J22" s="184"/>
      <c r="K22" s="183"/>
      <c r="L22" s="183"/>
      <c r="M22" s="185"/>
    </row>
    <row r="23" spans="1:13" ht="18.75" customHeight="1">
      <c r="A23" s="179"/>
      <c r="B23" s="180"/>
      <c r="C23" s="181"/>
      <c r="D23" s="179"/>
      <c r="E23" s="179"/>
      <c r="F23" s="182"/>
      <c r="G23" s="179"/>
      <c r="H23" s="183"/>
      <c r="I23" s="183"/>
      <c r="J23" s="184"/>
      <c r="K23" s="183"/>
      <c r="L23" s="183"/>
      <c r="M23" s="185"/>
    </row>
    <row r="24" spans="1:13" ht="18.75" customHeight="1">
      <c r="A24" s="179"/>
      <c r="B24" s="180"/>
      <c r="C24" s="181"/>
      <c r="D24" s="179"/>
      <c r="E24" s="179"/>
      <c r="F24" s="182"/>
      <c r="G24" s="179"/>
      <c r="H24" s="183"/>
      <c r="I24" s="183"/>
      <c r="J24" s="184"/>
      <c r="K24" s="183"/>
      <c r="L24" s="183"/>
      <c r="M24" s="185"/>
    </row>
    <row r="25" spans="1:13" ht="18.75" customHeight="1">
      <c r="A25" s="179"/>
      <c r="B25" s="180"/>
      <c r="C25" s="181"/>
      <c r="D25" s="179"/>
      <c r="E25" s="179"/>
      <c r="F25" s="182"/>
      <c r="G25" s="179"/>
      <c r="H25" s="183"/>
      <c r="I25" s="183"/>
      <c r="J25" s="184"/>
      <c r="K25" s="183"/>
      <c r="L25" s="183"/>
      <c r="M25" s="185"/>
    </row>
    <row r="26" spans="1:13" ht="18.75" customHeight="1">
      <c r="A26" s="179"/>
      <c r="B26" s="180"/>
      <c r="C26" s="181"/>
      <c r="D26" s="179"/>
      <c r="E26" s="179"/>
      <c r="F26" s="182"/>
      <c r="G26" s="179"/>
      <c r="H26" s="183"/>
      <c r="I26" s="183"/>
      <c r="J26" s="184"/>
      <c r="K26" s="183"/>
      <c r="L26" s="183"/>
      <c r="M26" s="185"/>
    </row>
    <row r="27" spans="1:13" ht="18.75" customHeight="1">
      <c r="A27" s="179"/>
      <c r="B27" s="180"/>
      <c r="C27" s="181"/>
      <c r="D27" s="179"/>
      <c r="E27" s="179"/>
      <c r="F27" s="182"/>
      <c r="G27" s="179"/>
      <c r="H27" s="183"/>
      <c r="I27" s="183"/>
      <c r="J27" s="184"/>
      <c r="K27" s="183"/>
      <c r="L27" s="183"/>
      <c r="M27" s="185"/>
    </row>
    <row r="28" spans="1:13" ht="18.75" customHeight="1">
      <c r="A28" s="179"/>
      <c r="B28" s="180"/>
      <c r="C28" s="181"/>
      <c r="D28" s="179"/>
      <c r="E28" s="179"/>
      <c r="F28" s="182"/>
      <c r="G28" s="179"/>
      <c r="H28" s="183"/>
      <c r="I28" s="183"/>
      <c r="J28" s="184"/>
      <c r="K28" s="183"/>
      <c r="L28" s="183"/>
      <c r="M28" s="185"/>
    </row>
    <row r="29" spans="1:13" ht="18.75" customHeight="1">
      <c r="A29" s="179"/>
      <c r="B29" s="180"/>
      <c r="C29" s="181"/>
      <c r="D29" s="179"/>
      <c r="E29" s="179"/>
      <c r="F29" s="182"/>
      <c r="G29" s="179"/>
      <c r="H29" s="183"/>
      <c r="I29" s="183"/>
      <c r="J29" s="184"/>
      <c r="K29" s="183"/>
      <c r="L29" s="183"/>
      <c r="M29" s="185"/>
    </row>
    <row r="30" spans="1:13" ht="24">
      <c r="A30" s="327" t="s">
        <v>27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</row>
    <row r="31" spans="1:13" ht="18.75" customHeight="1">
      <c r="A31" s="324" t="s">
        <v>217</v>
      </c>
      <c r="B31" s="324"/>
      <c r="C31" s="324"/>
      <c r="D31" s="324"/>
      <c r="E31" s="325" t="s">
        <v>94</v>
      </c>
      <c r="F31" s="325"/>
      <c r="G31" s="325"/>
      <c r="H31" s="325"/>
      <c r="I31" s="325"/>
      <c r="J31" s="325"/>
      <c r="K31" s="325"/>
      <c r="L31" s="325"/>
      <c r="M31" s="325"/>
    </row>
    <row r="32" spans="1:13" ht="18.75" customHeight="1">
      <c r="A32" s="81" t="s">
        <v>68</v>
      </c>
      <c r="B32" s="325" t="s">
        <v>95</v>
      </c>
      <c r="C32" s="325"/>
      <c r="D32" s="325"/>
      <c r="E32" s="325"/>
      <c r="F32" s="325"/>
      <c r="G32" s="325"/>
      <c r="H32" s="325"/>
      <c r="I32" s="47" t="s">
        <v>8</v>
      </c>
      <c r="J32" s="328" t="s">
        <v>97</v>
      </c>
      <c r="K32" s="328"/>
      <c r="L32" s="328"/>
      <c r="M32" s="328"/>
    </row>
    <row r="33" spans="1:13" ht="18.75" customHeight="1">
      <c r="A33" s="324" t="s">
        <v>7</v>
      </c>
      <c r="B33" s="324"/>
      <c r="C33" s="324"/>
      <c r="D33" s="320" t="s">
        <v>96</v>
      </c>
      <c r="E33" s="321"/>
      <c r="F33" s="321"/>
      <c r="G33" s="321"/>
      <c r="H33" s="321"/>
      <c r="I33" s="322" t="s">
        <v>1</v>
      </c>
      <c r="J33" s="322"/>
      <c r="K33" s="323" t="s">
        <v>98</v>
      </c>
      <c r="L33" s="323"/>
      <c r="M33" s="323"/>
    </row>
    <row r="34" spans="1:13" ht="4.5" customHeight="1" thickBot="1">
      <c r="A34" s="324"/>
      <c r="B34" s="324"/>
      <c r="C34" s="324"/>
      <c r="D34" s="325"/>
      <c r="E34" s="325"/>
      <c r="F34" s="325"/>
      <c r="G34" s="325"/>
      <c r="H34" s="325"/>
      <c r="I34" s="322"/>
      <c r="J34" s="322"/>
      <c r="K34" s="326"/>
      <c r="L34" s="326"/>
      <c r="M34" s="326"/>
    </row>
    <row r="35" spans="1:13" ht="18.75" customHeight="1" thickTop="1">
      <c r="A35" s="308" t="s">
        <v>2</v>
      </c>
      <c r="B35" s="310" t="s">
        <v>3</v>
      </c>
      <c r="C35" s="311"/>
      <c r="D35" s="311"/>
      <c r="E35" s="311"/>
      <c r="F35" s="314" t="s">
        <v>11</v>
      </c>
      <c r="G35" s="316" t="s">
        <v>17</v>
      </c>
      <c r="H35" s="318" t="s">
        <v>22</v>
      </c>
      <c r="I35" s="319"/>
      <c r="J35" s="318" t="s">
        <v>18</v>
      </c>
      <c r="K35" s="319"/>
      <c r="L35" s="306" t="s">
        <v>20</v>
      </c>
      <c r="M35" s="308" t="s">
        <v>4</v>
      </c>
    </row>
    <row r="36" spans="1:13" ht="18" customHeight="1" thickBot="1">
      <c r="A36" s="309"/>
      <c r="B36" s="312"/>
      <c r="C36" s="313"/>
      <c r="D36" s="313"/>
      <c r="E36" s="313"/>
      <c r="F36" s="315"/>
      <c r="G36" s="317"/>
      <c r="H36" s="46" t="s">
        <v>28</v>
      </c>
      <c r="I36" s="46" t="s">
        <v>19</v>
      </c>
      <c r="J36" s="46" t="s">
        <v>28</v>
      </c>
      <c r="K36" s="46" t="s">
        <v>19</v>
      </c>
      <c r="L36" s="307"/>
      <c r="M36" s="309"/>
    </row>
    <row r="37" spans="1:13" s="220" customFormat="1" ht="18.75" customHeight="1" thickTop="1">
      <c r="A37" s="221">
        <v>2</v>
      </c>
      <c r="B37" s="350" t="s">
        <v>99</v>
      </c>
      <c r="C37" s="351"/>
      <c r="D37" s="351"/>
      <c r="E37" s="352"/>
      <c r="F37" s="224"/>
      <c r="G37" s="281"/>
      <c r="H37" s="226"/>
      <c r="I37" s="286"/>
      <c r="J37" s="228"/>
      <c r="K37" s="286"/>
      <c r="L37" s="287"/>
      <c r="M37" s="229"/>
    </row>
    <row r="38" spans="1:13" s="220" customFormat="1" ht="18.75" customHeight="1">
      <c r="A38" s="249"/>
      <c r="B38" s="283">
        <v>2.1</v>
      </c>
      <c r="C38" s="338" t="s">
        <v>100</v>
      </c>
      <c r="D38" s="338"/>
      <c r="E38" s="339"/>
      <c r="F38" s="224"/>
      <c r="G38" s="261"/>
      <c r="H38" s="226"/>
      <c r="I38" s="227"/>
      <c r="J38" s="258"/>
      <c r="K38" s="227"/>
      <c r="L38" s="226"/>
      <c r="M38" s="259"/>
    </row>
    <row r="39" spans="1:13" s="220" customFormat="1" ht="18.75" customHeight="1">
      <c r="A39" s="249"/>
      <c r="B39" s="222"/>
      <c r="C39" s="223" t="s">
        <v>101</v>
      </c>
      <c r="D39" s="342" t="s">
        <v>102</v>
      </c>
      <c r="E39" s="343"/>
      <c r="F39" s="224">
        <v>80</v>
      </c>
      <c r="G39" s="281" t="s">
        <v>103</v>
      </c>
      <c r="H39" s="226">
        <v>938</v>
      </c>
      <c r="I39" s="227">
        <f>SUM(H39)*$F39</f>
        <v>75040</v>
      </c>
      <c r="J39" s="228">
        <v>289</v>
      </c>
      <c r="K39" s="227">
        <f>SUM(J39)*$F39</f>
        <v>23120</v>
      </c>
      <c r="L39" s="226">
        <f>SUM(,I39,K39)</f>
        <v>98160</v>
      </c>
      <c r="M39" s="229"/>
    </row>
    <row r="40" spans="1:13" s="220" customFormat="1" ht="18.75" customHeight="1">
      <c r="A40" s="249"/>
      <c r="B40" s="222"/>
      <c r="C40" s="223" t="s">
        <v>101</v>
      </c>
      <c r="D40" s="342" t="s">
        <v>104</v>
      </c>
      <c r="E40" s="343"/>
      <c r="F40" s="224">
        <v>1</v>
      </c>
      <c r="G40" s="281" t="s">
        <v>12</v>
      </c>
      <c r="H40" s="226">
        <v>2914</v>
      </c>
      <c r="I40" s="227">
        <f>SUM(H40)*$F40</f>
        <v>2914</v>
      </c>
      <c r="J40" s="228">
        <v>799</v>
      </c>
      <c r="K40" s="227">
        <f>SUM(J40)*$F40</f>
        <v>799</v>
      </c>
      <c r="L40" s="226">
        <f>SUM(,I40,K40)</f>
        <v>3713</v>
      </c>
      <c r="M40" s="229"/>
    </row>
    <row r="41" spans="1:13" s="220" customFormat="1" ht="18.75" customHeight="1">
      <c r="A41" s="249"/>
      <c r="B41" s="222"/>
      <c r="C41" s="223" t="s">
        <v>101</v>
      </c>
      <c r="D41" s="342" t="s">
        <v>105</v>
      </c>
      <c r="E41" s="343"/>
      <c r="F41" s="224">
        <v>45</v>
      </c>
      <c r="G41" s="281" t="s">
        <v>106</v>
      </c>
      <c r="H41" s="226">
        <v>85</v>
      </c>
      <c r="I41" s="227">
        <f>SUM(H41)*$F41</f>
        <v>3825</v>
      </c>
      <c r="J41" s="228" t="s">
        <v>107</v>
      </c>
      <c r="K41" s="227">
        <f>SUM(J41)*$F41</f>
        <v>0</v>
      </c>
      <c r="L41" s="226">
        <f>SUM(,I41,K41)</f>
        <v>3825</v>
      </c>
      <c r="M41" s="229"/>
    </row>
    <row r="42" spans="1:13" s="220" customFormat="1" ht="18.75" customHeight="1">
      <c r="A42" s="249"/>
      <c r="B42" s="222"/>
      <c r="C42" s="223" t="s">
        <v>101</v>
      </c>
      <c r="D42" s="342" t="s">
        <v>108</v>
      </c>
      <c r="E42" s="343"/>
      <c r="F42" s="224">
        <v>236</v>
      </c>
      <c r="G42" s="281" t="s">
        <v>79</v>
      </c>
      <c r="H42" s="226">
        <v>30</v>
      </c>
      <c r="I42" s="227">
        <f>SUM(H42)*$F42</f>
        <v>7080</v>
      </c>
      <c r="J42" s="228">
        <v>35</v>
      </c>
      <c r="K42" s="227">
        <f>SUM(J42)*$F42</f>
        <v>8260</v>
      </c>
      <c r="L42" s="226">
        <f>SUM(,I42,K42)</f>
        <v>15340</v>
      </c>
      <c r="M42" s="229"/>
    </row>
    <row r="43" spans="1:13" s="220" customFormat="1" ht="15.75" customHeight="1">
      <c r="A43" s="221"/>
      <c r="B43" s="222"/>
      <c r="C43" s="223"/>
      <c r="D43" s="336" t="s">
        <v>109</v>
      </c>
      <c r="E43" s="337"/>
      <c r="F43" s="251"/>
      <c r="G43" s="252"/>
      <c r="H43" s="253"/>
      <c r="I43" s="253">
        <f>SUM(I39:I42)</f>
        <v>88859</v>
      </c>
      <c r="J43" s="254"/>
      <c r="K43" s="253">
        <f>SUM(K39:K42)</f>
        <v>32179</v>
      </c>
      <c r="L43" s="253">
        <f>SUM(L39:L42)</f>
        <v>121038</v>
      </c>
      <c r="M43" s="229"/>
    </row>
    <row r="44" spans="1:13" s="220" customFormat="1" ht="18.75" customHeight="1">
      <c r="A44" s="212"/>
      <c r="B44" s="284">
        <v>2.2</v>
      </c>
      <c r="C44" s="333" t="s">
        <v>110</v>
      </c>
      <c r="D44" s="333"/>
      <c r="E44" s="334"/>
      <c r="F44" s="214"/>
      <c r="G44" s="215"/>
      <c r="H44" s="216"/>
      <c r="I44" s="217"/>
      <c r="J44" s="218"/>
      <c r="K44" s="217"/>
      <c r="L44" s="216"/>
      <c r="M44" s="219"/>
    </row>
    <row r="45" spans="1:13" s="220" customFormat="1" ht="18.75" customHeight="1">
      <c r="A45" s="221"/>
      <c r="B45" s="222"/>
      <c r="C45" s="223" t="s">
        <v>101</v>
      </c>
      <c r="D45" s="342" t="s">
        <v>111</v>
      </c>
      <c r="E45" s="339"/>
      <c r="F45" s="224">
        <v>2530</v>
      </c>
      <c r="G45" s="281" t="s">
        <v>12</v>
      </c>
      <c r="H45" s="226">
        <v>58</v>
      </c>
      <c r="I45" s="227">
        <f aca="true" t="shared" si="3" ref="I45:I50">SUM(H45)*$F45</f>
        <v>146740</v>
      </c>
      <c r="J45" s="228">
        <v>0</v>
      </c>
      <c r="K45" s="227">
        <f aca="true" t="shared" si="4" ref="K45:K50">SUM(J45)*$F45</f>
        <v>0</v>
      </c>
      <c r="L45" s="226">
        <f aca="true" t="shared" si="5" ref="L45:L50">SUM(,I45,K45)</f>
        <v>146740</v>
      </c>
      <c r="M45" s="229"/>
    </row>
    <row r="46" spans="1:13" s="220" customFormat="1" ht="18.75" customHeight="1">
      <c r="A46" s="221"/>
      <c r="B46" s="222"/>
      <c r="C46" s="223" t="s">
        <v>101</v>
      </c>
      <c r="D46" s="342" t="s">
        <v>112</v>
      </c>
      <c r="E46" s="343"/>
      <c r="F46" s="224">
        <v>180</v>
      </c>
      <c r="G46" s="281" t="s">
        <v>12</v>
      </c>
      <c r="H46" s="226">
        <v>58</v>
      </c>
      <c r="I46" s="227">
        <f t="shared" si="3"/>
        <v>10440</v>
      </c>
      <c r="J46" s="228">
        <v>0</v>
      </c>
      <c r="K46" s="227">
        <f t="shared" si="4"/>
        <v>0</v>
      </c>
      <c r="L46" s="226">
        <f t="shared" si="5"/>
        <v>10440</v>
      </c>
      <c r="M46" s="229"/>
    </row>
    <row r="47" spans="1:13" s="220" customFormat="1" ht="18.75" customHeight="1">
      <c r="A47" s="221"/>
      <c r="B47" s="222"/>
      <c r="C47" s="223" t="s">
        <v>101</v>
      </c>
      <c r="D47" s="342" t="s">
        <v>113</v>
      </c>
      <c r="E47" s="343"/>
      <c r="F47" s="224">
        <v>2890</v>
      </c>
      <c r="G47" s="281" t="s">
        <v>106</v>
      </c>
      <c r="H47" s="226">
        <v>7</v>
      </c>
      <c r="I47" s="227">
        <f t="shared" si="3"/>
        <v>20230</v>
      </c>
      <c r="J47" s="228">
        <v>0</v>
      </c>
      <c r="K47" s="227">
        <f t="shared" si="4"/>
        <v>0</v>
      </c>
      <c r="L47" s="226">
        <f t="shared" si="5"/>
        <v>20230</v>
      </c>
      <c r="M47" s="229"/>
    </row>
    <row r="48" spans="1:13" s="220" customFormat="1" ht="18.75" customHeight="1">
      <c r="A48" s="221"/>
      <c r="B48" s="222"/>
      <c r="C48" s="223" t="s">
        <v>101</v>
      </c>
      <c r="D48" s="342" t="s">
        <v>114</v>
      </c>
      <c r="E48" s="343"/>
      <c r="F48" s="224">
        <v>1140</v>
      </c>
      <c r="G48" s="281" t="s">
        <v>79</v>
      </c>
      <c r="H48" s="226">
        <v>0</v>
      </c>
      <c r="I48" s="227">
        <f t="shared" si="3"/>
        <v>0</v>
      </c>
      <c r="J48" s="228">
        <v>28</v>
      </c>
      <c r="K48" s="227">
        <f t="shared" si="4"/>
        <v>31920</v>
      </c>
      <c r="L48" s="226">
        <f t="shared" si="5"/>
        <v>31920</v>
      </c>
      <c r="M48" s="229"/>
    </row>
    <row r="49" spans="1:13" s="220" customFormat="1" ht="18.75" customHeight="1">
      <c r="A49" s="221"/>
      <c r="B49" s="222"/>
      <c r="C49" s="223" t="s">
        <v>101</v>
      </c>
      <c r="D49" s="342" t="s">
        <v>115</v>
      </c>
      <c r="E49" s="343"/>
      <c r="F49" s="224">
        <v>1140</v>
      </c>
      <c r="G49" s="281" t="s">
        <v>79</v>
      </c>
      <c r="H49" s="226">
        <v>58</v>
      </c>
      <c r="I49" s="227">
        <f t="shared" si="3"/>
        <v>66120</v>
      </c>
      <c r="J49" s="228">
        <v>18</v>
      </c>
      <c r="K49" s="227">
        <f t="shared" si="4"/>
        <v>20520</v>
      </c>
      <c r="L49" s="226">
        <f t="shared" si="5"/>
        <v>86640</v>
      </c>
      <c r="M49" s="229"/>
    </row>
    <row r="50" spans="1:13" s="220" customFormat="1" ht="18.75" customHeight="1">
      <c r="A50" s="249"/>
      <c r="B50" s="222"/>
      <c r="C50" s="223" t="s">
        <v>101</v>
      </c>
      <c r="D50" s="342" t="s">
        <v>116</v>
      </c>
      <c r="E50" s="343"/>
      <c r="F50" s="224">
        <v>160</v>
      </c>
      <c r="G50" s="281" t="s">
        <v>89</v>
      </c>
      <c r="H50" s="226">
        <v>150</v>
      </c>
      <c r="I50" s="227">
        <f t="shared" si="3"/>
        <v>24000</v>
      </c>
      <c r="J50" s="228">
        <v>89</v>
      </c>
      <c r="K50" s="227">
        <f t="shared" si="4"/>
        <v>14240</v>
      </c>
      <c r="L50" s="226">
        <f t="shared" si="5"/>
        <v>38240</v>
      </c>
      <c r="M50" s="229"/>
    </row>
    <row r="51" spans="1:13" s="220" customFormat="1" ht="16.5" customHeight="1">
      <c r="A51" s="221"/>
      <c r="B51" s="222"/>
      <c r="C51" s="223"/>
      <c r="D51" s="336" t="s">
        <v>117</v>
      </c>
      <c r="E51" s="337"/>
      <c r="F51" s="251"/>
      <c r="G51" s="252"/>
      <c r="H51" s="253"/>
      <c r="I51" s="253">
        <f>SUM(I45:I50)</f>
        <v>267530</v>
      </c>
      <c r="J51" s="254"/>
      <c r="K51" s="253">
        <f>SUM(K45:K50)</f>
        <v>66680</v>
      </c>
      <c r="L51" s="253">
        <f>SUM(L45:L50)</f>
        <v>334210</v>
      </c>
      <c r="M51" s="229"/>
    </row>
    <row r="52" spans="1:13" s="220" customFormat="1" ht="18.75" customHeight="1">
      <c r="A52" s="249"/>
      <c r="B52" s="283">
        <v>2.3</v>
      </c>
      <c r="C52" s="338" t="s">
        <v>118</v>
      </c>
      <c r="D52" s="338"/>
      <c r="E52" s="339"/>
      <c r="F52" s="224"/>
      <c r="G52" s="261"/>
      <c r="H52" s="226"/>
      <c r="I52" s="227"/>
      <c r="J52" s="258"/>
      <c r="K52" s="227"/>
      <c r="L52" s="226"/>
      <c r="M52" s="259"/>
    </row>
    <row r="53" spans="1:13" s="220" customFormat="1" ht="18.75" customHeight="1">
      <c r="A53" s="249"/>
      <c r="B53" s="222"/>
      <c r="C53" s="223" t="s">
        <v>31</v>
      </c>
      <c r="D53" s="346" t="s">
        <v>119</v>
      </c>
      <c r="E53" s="347"/>
      <c r="F53" s="224">
        <v>1030</v>
      </c>
      <c r="G53" s="281" t="s">
        <v>89</v>
      </c>
      <c r="H53" s="226">
        <v>469</v>
      </c>
      <c r="I53" s="227">
        <f>SUM(H53)*$F53</f>
        <v>483070</v>
      </c>
      <c r="J53" s="228">
        <v>92</v>
      </c>
      <c r="K53" s="227">
        <f>SUM(J53)*$F53</f>
        <v>94760</v>
      </c>
      <c r="L53" s="226">
        <f>SUM(,I53,K53)</f>
        <v>577830</v>
      </c>
      <c r="M53" s="229"/>
    </row>
    <row r="54" spans="1:13" s="220" customFormat="1" ht="18.75" customHeight="1">
      <c r="A54" s="249"/>
      <c r="B54" s="222"/>
      <c r="C54" s="223" t="s">
        <v>101</v>
      </c>
      <c r="D54" s="342" t="s">
        <v>120</v>
      </c>
      <c r="E54" s="343"/>
      <c r="F54" s="224">
        <v>88</v>
      </c>
      <c r="G54" s="281" t="s">
        <v>79</v>
      </c>
      <c r="H54" s="226">
        <v>220</v>
      </c>
      <c r="I54" s="227">
        <f>SUM(H54)*$F54</f>
        <v>19360</v>
      </c>
      <c r="J54" s="228">
        <v>76</v>
      </c>
      <c r="K54" s="227">
        <f>SUM(J54)*$F54</f>
        <v>6688</v>
      </c>
      <c r="L54" s="226">
        <f>SUM(,I54,K54)</f>
        <v>26048</v>
      </c>
      <c r="M54" s="229"/>
    </row>
    <row r="55" spans="1:13" s="220" customFormat="1" ht="18.75" customHeight="1">
      <c r="A55" s="249"/>
      <c r="B55" s="222"/>
      <c r="C55" s="223" t="s">
        <v>101</v>
      </c>
      <c r="D55" s="342" t="s">
        <v>121</v>
      </c>
      <c r="E55" s="343"/>
      <c r="F55" s="224">
        <v>160</v>
      </c>
      <c r="G55" s="281" t="s">
        <v>79</v>
      </c>
      <c r="H55" s="226">
        <v>447</v>
      </c>
      <c r="I55" s="227">
        <f>SUM(H55)*$F55</f>
        <v>71520</v>
      </c>
      <c r="J55" s="228">
        <v>92</v>
      </c>
      <c r="K55" s="227">
        <f>SUM(J55)*$F55</f>
        <v>14720</v>
      </c>
      <c r="L55" s="226">
        <f>SUM(,I55,K55)</f>
        <v>86240</v>
      </c>
      <c r="M55" s="229"/>
    </row>
    <row r="56" spans="1:13" s="220" customFormat="1" ht="18.75" customHeight="1">
      <c r="A56" s="249"/>
      <c r="B56" s="222"/>
      <c r="C56" s="223" t="s">
        <v>101</v>
      </c>
      <c r="D56" s="342" t="s">
        <v>122</v>
      </c>
      <c r="E56" s="343"/>
      <c r="F56" s="224">
        <v>769</v>
      </c>
      <c r="G56" s="281" t="s">
        <v>89</v>
      </c>
      <c r="H56" s="226">
        <v>25</v>
      </c>
      <c r="I56" s="227">
        <f>SUM(H56)*$F56</f>
        <v>19225</v>
      </c>
      <c r="J56" s="228">
        <v>41</v>
      </c>
      <c r="K56" s="227">
        <f>SUM(J56)*$F56</f>
        <v>31529</v>
      </c>
      <c r="L56" s="226">
        <f>SUM(,I56,K56)</f>
        <v>50754</v>
      </c>
      <c r="M56" s="229"/>
    </row>
    <row r="57" spans="1:13" s="220" customFormat="1" ht="18.75" customHeight="1">
      <c r="A57" s="249"/>
      <c r="B57" s="222"/>
      <c r="C57" s="223" t="s">
        <v>101</v>
      </c>
      <c r="D57" s="342" t="s">
        <v>123</v>
      </c>
      <c r="E57" s="343"/>
      <c r="F57" s="224">
        <v>1190</v>
      </c>
      <c r="G57" s="281" t="s">
        <v>79</v>
      </c>
      <c r="H57" s="226">
        <v>35</v>
      </c>
      <c r="I57" s="227">
        <f>SUM(H57)*$F57</f>
        <v>41650</v>
      </c>
      <c r="J57" s="228">
        <v>30</v>
      </c>
      <c r="K57" s="227">
        <f>SUM(J57)*$F57</f>
        <v>35700</v>
      </c>
      <c r="L57" s="226">
        <f>SUM(,I57,K57)</f>
        <v>77350</v>
      </c>
      <c r="M57" s="229"/>
    </row>
    <row r="58" spans="1:13" s="220" customFormat="1" ht="16.5" customHeight="1">
      <c r="A58" s="288"/>
      <c r="B58" s="289"/>
      <c r="C58" s="290"/>
      <c r="D58" s="344" t="s">
        <v>124</v>
      </c>
      <c r="E58" s="345"/>
      <c r="F58" s="291"/>
      <c r="G58" s="292"/>
      <c r="H58" s="293"/>
      <c r="I58" s="293">
        <f>SUM(I53:I57)</f>
        <v>634825</v>
      </c>
      <c r="J58" s="294"/>
      <c r="K58" s="293">
        <f>SUM(K53:K57)</f>
        <v>183397</v>
      </c>
      <c r="L58" s="293">
        <f>SUM(L53:L57)</f>
        <v>818222</v>
      </c>
      <c r="M58" s="295"/>
    </row>
    <row r="59" spans="1:13" ht="24">
      <c r="A59" s="327" t="s">
        <v>27</v>
      </c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</row>
    <row r="60" spans="1:13" ht="18.75" customHeight="1">
      <c r="A60" s="324" t="s">
        <v>217</v>
      </c>
      <c r="B60" s="324"/>
      <c r="C60" s="324"/>
      <c r="D60" s="324"/>
      <c r="E60" s="325" t="s">
        <v>94</v>
      </c>
      <c r="F60" s="325"/>
      <c r="G60" s="325"/>
      <c r="H60" s="325"/>
      <c r="I60" s="325"/>
      <c r="J60" s="325"/>
      <c r="K60" s="325"/>
      <c r="L60" s="325"/>
      <c r="M60" s="325"/>
    </row>
    <row r="61" spans="1:13" ht="18.75" customHeight="1">
      <c r="A61" s="81" t="s">
        <v>68</v>
      </c>
      <c r="B61" s="325" t="s">
        <v>95</v>
      </c>
      <c r="C61" s="325"/>
      <c r="D61" s="325"/>
      <c r="E61" s="325"/>
      <c r="F61" s="325"/>
      <c r="G61" s="325"/>
      <c r="H61" s="325"/>
      <c r="I61" s="47" t="s">
        <v>8</v>
      </c>
      <c r="J61" s="328" t="s">
        <v>97</v>
      </c>
      <c r="K61" s="328"/>
      <c r="L61" s="328"/>
      <c r="M61" s="328"/>
    </row>
    <row r="62" spans="1:13" ht="18.75" customHeight="1">
      <c r="A62" s="324" t="s">
        <v>7</v>
      </c>
      <c r="B62" s="324"/>
      <c r="C62" s="324"/>
      <c r="D62" s="320" t="s">
        <v>96</v>
      </c>
      <c r="E62" s="321"/>
      <c r="F62" s="321"/>
      <c r="G62" s="321"/>
      <c r="H62" s="321"/>
      <c r="I62" s="322" t="s">
        <v>1</v>
      </c>
      <c r="J62" s="322"/>
      <c r="K62" s="323" t="s">
        <v>98</v>
      </c>
      <c r="L62" s="323"/>
      <c r="M62" s="323"/>
    </row>
    <row r="63" spans="1:13" ht="4.5" customHeight="1" thickBot="1">
      <c r="A63" s="324"/>
      <c r="B63" s="324"/>
      <c r="C63" s="324"/>
      <c r="D63" s="325"/>
      <c r="E63" s="325"/>
      <c r="F63" s="325"/>
      <c r="G63" s="325"/>
      <c r="H63" s="325"/>
      <c r="I63" s="322"/>
      <c r="J63" s="322"/>
      <c r="K63" s="326"/>
      <c r="L63" s="326"/>
      <c r="M63" s="326"/>
    </row>
    <row r="64" spans="1:13" ht="18.75" customHeight="1" thickTop="1">
      <c r="A64" s="308" t="s">
        <v>2</v>
      </c>
      <c r="B64" s="310" t="s">
        <v>3</v>
      </c>
      <c r="C64" s="311"/>
      <c r="D64" s="311"/>
      <c r="E64" s="311"/>
      <c r="F64" s="314" t="s">
        <v>11</v>
      </c>
      <c r="G64" s="316" t="s">
        <v>17</v>
      </c>
      <c r="H64" s="318" t="s">
        <v>22</v>
      </c>
      <c r="I64" s="319"/>
      <c r="J64" s="318" t="s">
        <v>18</v>
      </c>
      <c r="K64" s="319"/>
      <c r="L64" s="306" t="s">
        <v>20</v>
      </c>
      <c r="M64" s="308" t="s">
        <v>4</v>
      </c>
    </row>
    <row r="65" spans="1:13" ht="18" customHeight="1" thickBot="1">
      <c r="A65" s="309"/>
      <c r="B65" s="312"/>
      <c r="C65" s="313"/>
      <c r="D65" s="313"/>
      <c r="E65" s="313"/>
      <c r="F65" s="315"/>
      <c r="G65" s="317"/>
      <c r="H65" s="46" t="s">
        <v>28</v>
      </c>
      <c r="I65" s="46" t="s">
        <v>19</v>
      </c>
      <c r="J65" s="46" t="s">
        <v>28</v>
      </c>
      <c r="K65" s="46" t="s">
        <v>19</v>
      </c>
      <c r="L65" s="307"/>
      <c r="M65" s="309"/>
    </row>
    <row r="66" spans="1:13" s="220" customFormat="1" ht="18" customHeight="1" thickTop="1">
      <c r="A66" s="249"/>
      <c r="B66" s="283">
        <v>2.4</v>
      </c>
      <c r="C66" s="338" t="s">
        <v>125</v>
      </c>
      <c r="D66" s="338"/>
      <c r="E66" s="339"/>
      <c r="F66" s="224"/>
      <c r="G66" s="261"/>
      <c r="H66" s="226"/>
      <c r="I66" s="227"/>
      <c r="J66" s="258"/>
      <c r="K66" s="227"/>
      <c r="L66" s="226"/>
      <c r="M66" s="259"/>
    </row>
    <row r="67" spans="1:13" s="220" customFormat="1" ht="18" customHeight="1">
      <c r="A67" s="249"/>
      <c r="B67" s="222"/>
      <c r="C67" s="223" t="s">
        <v>101</v>
      </c>
      <c r="D67" s="342" t="s">
        <v>126</v>
      </c>
      <c r="E67" s="343"/>
      <c r="F67" s="224">
        <v>28</v>
      </c>
      <c r="G67" s="281" t="s">
        <v>79</v>
      </c>
      <c r="H67" s="226">
        <v>218</v>
      </c>
      <c r="I67" s="227">
        <f>SUM(H67)*$F67</f>
        <v>6104</v>
      </c>
      <c r="J67" s="228">
        <v>125</v>
      </c>
      <c r="K67" s="227">
        <f>SUM(J67)*$F67</f>
        <v>3500</v>
      </c>
      <c r="L67" s="226">
        <f>SUM(,I67,K67)</f>
        <v>9604</v>
      </c>
      <c r="M67" s="229"/>
    </row>
    <row r="68" spans="1:13" s="220" customFormat="1" ht="18" customHeight="1">
      <c r="A68" s="221"/>
      <c r="B68" s="222"/>
      <c r="C68" s="223"/>
      <c r="D68" s="336" t="s">
        <v>127</v>
      </c>
      <c r="E68" s="337"/>
      <c r="F68" s="251"/>
      <c r="G68" s="252"/>
      <c r="H68" s="253"/>
      <c r="I68" s="253">
        <f>SUM(I67:I67)</f>
        <v>6104</v>
      </c>
      <c r="J68" s="254"/>
      <c r="K68" s="253">
        <f>SUM(K67:K67)</f>
        <v>3500</v>
      </c>
      <c r="L68" s="253">
        <f>SUM(L67)</f>
        <v>9604</v>
      </c>
      <c r="M68" s="229"/>
    </row>
    <row r="69" spans="1:13" s="220" customFormat="1" ht="18" customHeight="1">
      <c r="A69" s="212"/>
      <c r="B69" s="284">
        <v>2.5</v>
      </c>
      <c r="C69" s="333" t="s">
        <v>128</v>
      </c>
      <c r="D69" s="333"/>
      <c r="E69" s="334"/>
      <c r="F69" s="214"/>
      <c r="G69" s="215"/>
      <c r="H69" s="216"/>
      <c r="I69" s="217"/>
      <c r="J69" s="218"/>
      <c r="K69" s="217"/>
      <c r="L69" s="216"/>
      <c r="M69" s="219"/>
    </row>
    <row r="70" spans="1:13" s="220" customFormat="1" ht="18" customHeight="1">
      <c r="A70" s="221"/>
      <c r="B70" s="222"/>
      <c r="C70" s="223" t="s">
        <v>101</v>
      </c>
      <c r="D70" s="342" t="s">
        <v>129</v>
      </c>
      <c r="E70" s="343"/>
      <c r="F70" s="224">
        <v>90</v>
      </c>
      <c r="G70" s="281" t="s">
        <v>79</v>
      </c>
      <c r="H70" s="226">
        <v>363</v>
      </c>
      <c r="I70" s="227">
        <f>SUM(H70)*$F70</f>
        <v>32670</v>
      </c>
      <c r="J70" s="228">
        <v>170</v>
      </c>
      <c r="K70" s="227">
        <f>SUM(J70)*$F70</f>
        <v>15300</v>
      </c>
      <c r="L70" s="226">
        <f>SUM(,I70,K70)</f>
        <v>47970</v>
      </c>
      <c r="M70" s="229"/>
    </row>
    <row r="71" spans="1:13" s="220" customFormat="1" ht="18" customHeight="1">
      <c r="A71" s="221"/>
      <c r="B71" s="222"/>
      <c r="C71" s="223"/>
      <c r="D71" s="336" t="s">
        <v>130</v>
      </c>
      <c r="E71" s="337"/>
      <c r="F71" s="251"/>
      <c r="G71" s="252"/>
      <c r="H71" s="253"/>
      <c r="I71" s="253">
        <f>SUM(I70:I70)</f>
        <v>32670</v>
      </c>
      <c r="J71" s="254"/>
      <c r="K71" s="253">
        <f>SUM(K70:K70)</f>
        <v>15300</v>
      </c>
      <c r="L71" s="253">
        <f>SUM(L70)</f>
        <v>47970</v>
      </c>
      <c r="M71" s="229"/>
    </row>
    <row r="72" spans="1:13" s="220" customFormat="1" ht="18" customHeight="1">
      <c r="A72" s="221"/>
      <c r="B72" s="285">
        <v>2.6</v>
      </c>
      <c r="C72" s="338" t="s">
        <v>131</v>
      </c>
      <c r="D72" s="338"/>
      <c r="E72" s="339"/>
      <c r="F72" s="256"/>
      <c r="G72" s="257"/>
      <c r="H72" s="226"/>
      <c r="I72" s="227"/>
      <c r="J72" s="258"/>
      <c r="K72" s="227"/>
      <c r="L72" s="226"/>
      <c r="M72" s="259"/>
    </row>
    <row r="73" spans="1:13" s="220" customFormat="1" ht="18" customHeight="1">
      <c r="A73" s="221"/>
      <c r="B73" s="222"/>
      <c r="C73" s="223" t="s">
        <v>101</v>
      </c>
      <c r="D73" s="342" t="s">
        <v>132</v>
      </c>
      <c r="E73" s="343"/>
      <c r="F73" s="224">
        <v>150</v>
      </c>
      <c r="G73" s="281" t="s">
        <v>89</v>
      </c>
      <c r="H73" s="226">
        <v>70</v>
      </c>
      <c r="I73" s="227">
        <f>SUM(H73)*$F73</f>
        <v>10500</v>
      </c>
      <c r="J73" s="228">
        <v>50</v>
      </c>
      <c r="K73" s="227">
        <f>SUM(J73)*$F73</f>
        <v>7500</v>
      </c>
      <c r="L73" s="226">
        <f>SUM(,I73,K73)</f>
        <v>18000</v>
      </c>
      <c r="M73" s="229"/>
    </row>
    <row r="74" spans="1:13" s="220" customFormat="1" ht="18" customHeight="1">
      <c r="A74" s="221"/>
      <c r="B74" s="222"/>
      <c r="C74" s="223"/>
      <c r="D74" s="336" t="s">
        <v>133</v>
      </c>
      <c r="E74" s="337"/>
      <c r="F74" s="251"/>
      <c r="G74" s="252"/>
      <c r="H74" s="253"/>
      <c r="I74" s="253">
        <f>SUM(I73:I73)</f>
        <v>10500</v>
      </c>
      <c r="J74" s="254"/>
      <c r="K74" s="253">
        <f>SUM(K73:K73)</f>
        <v>7500</v>
      </c>
      <c r="L74" s="253">
        <f>SUM(L73)</f>
        <v>18000</v>
      </c>
      <c r="M74" s="229"/>
    </row>
    <row r="75" spans="1:13" s="220" customFormat="1" ht="18" customHeight="1">
      <c r="A75" s="249"/>
      <c r="B75" s="283">
        <v>2.7</v>
      </c>
      <c r="C75" s="338" t="s">
        <v>134</v>
      </c>
      <c r="D75" s="338"/>
      <c r="E75" s="339"/>
      <c r="F75" s="224"/>
      <c r="G75" s="261"/>
      <c r="H75" s="226"/>
      <c r="I75" s="227"/>
      <c r="J75" s="258"/>
      <c r="K75" s="227"/>
      <c r="L75" s="226"/>
      <c r="M75" s="259"/>
    </row>
    <row r="76" spans="1:13" s="220" customFormat="1" ht="18" customHeight="1">
      <c r="A76" s="249"/>
      <c r="B76" s="222"/>
      <c r="C76" s="223" t="s">
        <v>101</v>
      </c>
      <c r="D76" s="342" t="s">
        <v>135</v>
      </c>
      <c r="E76" s="343"/>
      <c r="F76" s="224">
        <v>195</v>
      </c>
      <c r="G76" s="281" t="s">
        <v>79</v>
      </c>
      <c r="H76" s="226">
        <v>58</v>
      </c>
      <c r="I76" s="227">
        <f>SUM(H76)*$F76</f>
        <v>11310</v>
      </c>
      <c r="J76" s="228">
        <v>82</v>
      </c>
      <c r="K76" s="227">
        <f>SUM(J76)*$F76</f>
        <v>15990</v>
      </c>
      <c r="L76" s="226">
        <f>SUM(,I76,K76)</f>
        <v>27300</v>
      </c>
      <c r="M76" s="229"/>
    </row>
    <row r="77" spans="1:13" s="220" customFormat="1" ht="18" customHeight="1">
      <c r="A77" s="249"/>
      <c r="B77" s="222"/>
      <c r="C77" s="223" t="s">
        <v>101</v>
      </c>
      <c r="D77" s="342" t="s">
        <v>136</v>
      </c>
      <c r="E77" s="343"/>
      <c r="F77" s="224">
        <v>70</v>
      </c>
      <c r="G77" s="281" t="s">
        <v>79</v>
      </c>
      <c r="H77" s="226">
        <v>63</v>
      </c>
      <c r="I77" s="227">
        <f>SUM(H77)*$F77</f>
        <v>4410</v>
      </c>
      <c r="J77" s="228">
        <v>100</v>
      </c>
      <c r="K77" s="227">
        <f>SUM(J77)*$F77</f>
        <v>7000</v>
      </c>
      <c r="L77" s="226">
        <f>SUM(,I77,K77)</f>
        <v>11410</v>
      </c>
      <c r="M77" s="229"/>
    </row>
    <row r="78" spans="1:13" s="220" customFormat="1" ht="18" customHeight="1">
      <c r="A78" s="221"/>
      <c r="B78" s="222"/>
      <c r="C78" s="223"/>
      <c r="D78" s="336" t="s">
        <v>137</v>
      </c>
      <c r="E78" s="337"/>
      <c r="F78" s="251"/>
      <c r="G78" s="252"/>
      <c r="H78" s="253"/>
      <c r="I78" s="253">
        <f>SUM(I76:I77)</f>
        <v>15720</v>
      </c>
      <c r="J78" s="254"/>
      <c r="K78" s="253">
        <f>SUM(K76:K77)</f>
        <v>22990</v>
      </c>
      <c r="L78" s="253">
        <f>SUM(L76:L77)</f>
        <v>38710</v>
      </c>
      <c r="M78" s="229"/>
    </row>
    <row r="79" spans="1:13" s="220" customFormat="1" ht="18" customHeight="1">
      <c r="A79" s="249"/>
      <c r="B79" s="283">
        <v>2.8</v>
      </c>
      <c r="C79" s="338" t="s">
        <v>138</v>
      </c>
      <c r="D79" s="338"/>
      <c r="E79" s="339"/>
      <c r="F79" s="224"/>
      <c r="G79" s="261"/>
      <c r="H79" s="226"/>
      <c r="I79" s="227"/>
      <c r="J79" s="258"/>
      <c r="K79" s="227"/>
      <c r="L79" s="226"/>
      <c r="M79" s="259"/>
    </row>
    <row r="80" spans="1:13" s="220" customFormat="1" ht="18" customHeight="1">
      <c r="A80" s="249"/>
      <c r="B80" s="222"/>
      <c r="C80" s="223" t="s">
        <v>101</v>
      </c>
      <c r="D80" s="342" t="s">
        <v>139</v>
      </c>
      <c r="E80" s="343"/>
      <c r="F80" s="224">
        <v>7</v>
      </c>
      <c r="G80" s="281" t="s">
        <v>85</v>
      </c>
      <c r="H80" s="226">
        <v>7850</v>
      </c>
      <c r="I80" s="227">
        <f>SUM(H80)*$F80</f>
        <v>54950</v>
      </c>
      <c r="J80" s="228" t="s">
        <v>107</v>
      </c>
      <c r="K80" s="227">
        <f>SUM(J80)*$F80</f>
        <v>0</v>
      </c>
      <c r="L80" s="226">
        <f>SUM(,I80,K80)</f>
        <v>54950</v>
      </c>
      <c r="M80" s="229"/>
    </row>
    <row r="81" spans="1:13" s="220" customFormat="1" ht="18" customHeight="1">
      <c r="A81" s="249"/>
      <c r="B81" s="222"/>
      <c r="C81" s="223" t="s">
        <v>101</v>
      </c>
      <c r="D81" s="342" t="s">
        <v>140</v>
      </c>
      <c r="E81" s="343"/>
      <c r="F81" s="224">
        <v>1</v>
      </c>
      <c r="G81" s="281" t="s">
        <v>85</v>
      </c>
      <c r="H81" s="226">
        <v>5880</v>
      </c>
      <c r="I81" s="227">
        <f>SUM(H81)*$F81</f>
        <v>5880</v>
      </c>
      <c r="J81" s="228" t="s">
        <v>107</v>
      </c>
      <c r="K81" s="227">
        <f>SUM(J81)*$F81</f>
        <v>0</v>
      </c>
      <c r="L81" s="226">
        <f>SUM(,I81,K81)</f>
        <v>5880</v>
      </c>
      <c r="M81" s="229"/>
    </row>
    <row r="82" spans="1:13" s="220" customFormat="1" ht="18" customHeight="1">
      <c r="A82" s="249"/>
      <c r="B82" s="222"/>
      <c r="C82" s="223" t="s">
        <v>101</v>
      </c>
      <c r="D82" s="342" t="s">
        <v>141</v>
      </c>
      <c r="E82" s="343"/>
      <c r="F82" s="224">
        <v>2</v>
      </c>
      <c r="G82" s="281" t="s">
        <v>85</v>
      </c>
      <c r="H82" s="226">
        <v>25300</v>
      </c>
      <c r="I82" s="227">
        <f>SUM(H82)*$F82</f>
        <v>50600</v>
      </c>
      <c r="J82" s="228" t="s">
        <v>107</v>
      </c>
      <c r="K82" s="227">
        <f>SUM(J82)*$F82</f>
        <v>0</v>
      </c>
      <c r="L82" s="226">
        <f>SUM(,I82,K82)</f>
        <v>50600</v>
      </c>
      <c r="M82" s="229"/>
    </row>
    <row r="83" spans="1:13" s="220" customFormat="1" ht="18" customHeight="1">
      <c r="A83" s="249"/>
      <c r="B83" s="222"/>
      <c r="C83" s="223" t="s">
        <v>101</v>
      </c>
      <c r="D83" s="279" t="s">
        <v>142</v>
      </c>
      <c r="E83" s="280"/>
      <c r="F83" s="224">
        <v>12</v>
      </c>
      <c r="G83" s="281" t="s">
        <v>85</v>
      </c>
      <c r="H83" s="226">
        <v>10900</v>
      </c>
      <c r="I83" s="227">
        <f>SUM(H83)*$F83</f>
        <v>130800</v>
      </c>
      <c r="J83" s="228" t="s">
        <v>107</v>
      </c>
      <c r="K83" s="227">
        <f>SUM(J83)*$F83</f>
        <v>0</v>
      </c>
      <c r="L83" s="226">
        <f>SUM(,I83,K83)</f>
        <v>130800</v>
      </c>
      <c r="M83" s="229"/>
    </row>
    <row r="84" spans="1:13" s="220" customFormat="1" ht="18" customHeight="1">
      <c r="A84" s="249"/>
      <c r="B84" s="222"/>
      <c r="C84" s="223" t="s">
        <v>101</v>
      </c>
      <c r="D84" s="342" t="s">
        <v>143</v>
      </c>
      <c r="E84" s="343"/>
      <c r="F84" s="224">
        <v>2</v>
      </c>
      <c r="G84" s="281" t="s">
        <v>85</v>
      </c>
      <c r="H84" s="226">
        <v>7200</v>
      </c>
      <c r="I84" s="227">
        <f>SUM(H84)*$F84</f>
        <v>14400</v>
      </c>
      <c r="J84" s="228" t="s">
        <v>107</v>
      </c>
      <c r="K84" s="227">
        <f>SUM(J84)*$F84</f>
        <v>0</v>
      </c>
      <c r="L84" s="226">
        <f>SUM(,I84,K84)</f>
        <v>14400</v>
      </c>
      <c r="M84" s="229"/>
    </row>
    <row r="85" spans="1:13" s="220" customFormat="1" ht="18" customHeight="1">
      <c r="A85" s="221"/>
      <c r="B85" s="222"/>
      <c r="C85" s="223"/>
      <c r="D85" s="336" t="s">
        <v>144</v>
      </c>
      <c r="E85" s="337"/>
      <c r="F85" s="251"/>
      <c r="G85" s="252"/>
      <c r="H85" s="253"/>
      <c r="I85" s="253">
        <f>SUM(I80:I84)</f>
        <v>256630</v>
      </c>
      <c r="J85" s="254"/>
      <c r="K85" s="253">
        <f>SUM(K80:K84)</f>
        <v>0</v>
      </c>
      <c r="L85" s="253">
        <f>SUM(L80:L84)</f>
        <v>256630</v>
      </c>
      <c r="M85" s="229"/>
    </row>
    <row r="86" spans="1:13" s="220" customFormat="1" ht="18" customHeight="1">
      <c r="A86" s="249"/>
      <c r="B86" s="283">
        <v>2.9</v>
      </c>
      <c r="C86" s="338" t="s">
        <v>145</v>
      </c>
      <c r="D86" s="338"/>
      <c r="E86" s="339"/>
      <c r="F86" s="224"/>
      <c r="G86" s="261"/>
      <c r="H86" s="226"/>
      <c r="I86" s="227"/>
      <c r="J86" s="258"/>
      <c r="K86" s="227"/>
      <c r="L86" s="226"/>
      <c r="M86" s="259"/>
    </row>
    <row r="87" spans="1:13" s="220" customFormat="1" ht="18" customHeight="1">
      <c r="A87" s="249"/>
      <c r="B87" s="222"/>
      <c r="C87" s="223" t="s">
        <v>101</v>
      </c>
      <c r="D87" s="342" t="s">
        <v>146</v>
      </c>
      <c r="E87" s="343"/>
      <c r="F87" s="224">
        <v>34</v>
      </c>
      <c r="G87" s="281" t="s">
        <v>89</v>
      </c>
      <c r="H87" s="226">
        <v>1550</v>
      </c>
      <c r="I87" s="227">
        <f>SUM(H87)*$F87</f>
        <v>52700</v>
      </c>
      <c r="J87" s="228" t="s">
        <v>107</v>
      </c>
      <c r="K87" s="227">
        <f>SUM(J87)*$F87</f>
        <v>0</v>
      </c>
      <c r="L87" s="226">
        <f>SUM(,I87,K87)</f>
        <v>52700</v>
      </c>
      <c r="M87" s="229"/>
    </row>
    <row r="88" spans="1:13" s="220" customFormat="1" ht="18" customHeight="1">
      <c r="A88" s="271"/>
      <c r="B88" s="272"/>
      <c r="C88" s="273"/>
      <c r="D88" s="331" t="s">
        <v>147</v>
      </c>
      <c r="E88" s="332"/>
      <c r="F88" s="274"/>
      <c r="G88" s="275"/>
      <c r="H88" s="276"/>
      <c r="I88" s="276">
        <f>SUM(I87:I87)</f>
        <v>52700</v>
      </c>
      <c r="J88" s="277"/>
      <c r="K88" s="276">
        <f>SUM(K87)</f>
        <v>0</v>
      </c>
      <c r="L88" s="276">
        <f>SUM(L87)</f>
        <v>52700</v>
      </c>
      <c r="M88" s="278"/>
    </row>
    <row r="89" spans="1:13" ht="24">
      <c r="A89" s="327" t="s">
        <v>27</v>
      </c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</row>
    <row r="90" spans="1:13" ht="18.75" customHeight="1">
      <c r="A90" s="324" t="s">
        <v>217</v>
      </c>
      <c r="B90" s="324"/>
      <c r="C90" s="324"/>
      <c r="D90" s="324"/>
      <c r="E90" s="325" t="s">
        <v>94</v>
      </c>
      <c r="F90" s="325"/>
      <c r="G90" s="325"/>
      <c r="H90" s="325"/>
      <c r="I90" s="325"/>
      <c r="J90" s="325"/>
      <c r="K90" s="325"/>
      <c r="L90" s="325"/>
      <c r="M90" s="325"/>
    </row>
    <row r="91" spans="1:13" ht="18.75" customHeight="1">
      <c r="A91" s="81" t="s">
        <v>68</v>
      </c>
      <c r="B91" s="325" t="s">
        <v>95</v>
      </c>
      <c r="C91" s="325"/>
      <c r="D91" s="325"/>
      <c r="E91" s="325"/>
      <c r="F91" s="325"/>
      <c r="G91" s="325"/>
      <c r="H91" s="325"/>
      <c r="I91" s="47" t="s">
        <v>8</v>
      </c>
      <c r="J91" s="328" t="s">
        <v>97</v>
      </c>
      <c r="K91" s="328"/>
      <c r="L91" s="328"/>
      <c r="M91" s="328"/>
    </row>
    <row r="92" spans="1:13" ht="18.75" customHeight="1">
      <c r="A92" s="324" t="s">
        <v>7</v>
      </c>
      <c r="B92" s="324"/>
      <c r="C92" s="324"/>
      <c r="D92" s="320" t="s">
        <v>96</v>
      </c>
      <c r="E92" s="321"/>
      <c r="F92" s="321"/>
      <c r="G92" s="321"/>
      <c r="H92" s="321"/>
      <c r="I92" s="322" t="s">
        <v>1</v>
      </c>
      <c r="J92" s="322"/>
      <c r="K92" s="323" t="s">
        <v>98</v>
      </c>
      <c r="L92" s="323"/>
      <c r="M92" s="323"/>
    </row>
    <row r="93" spans="1:13" ht="4.5" customHeight="1" thickBot="1">
      <c r="A93" s="324"/>
      <c r="B93" s="324"/>
      <c r="C93" s="324"/>
      <c r="D93" s="325"/>
      <c r="E93" s="325"/>
      <c r="F93" s="325"/>
      <c r="G93" s="325"/>
      <c r="H93" s="325"/>
      <c r="I93" s="322"/>
      <c r="J93" s="322"/>
      <c r="K93" s="326"/>
      <c r="L93" s="326"/>
      <c r="M93" s="326"/>
    </row>
    <row r="94" spans="1:13" ht="18.75" customHeight="1" thickTop="1">
      <c r="A94" s="308" t="s">
        <v>2</v>
      </c>
      <c r="B94" s="310" t="s">
        <v>3</v>
      </c>
      <c r="C94" s="311"/>
      <c r="D94" s="311"/>
      <c r="E94" s="311"/>
      <c r="F94" s="314" t="s">
        <v>11</v>
      </c>
      <c r="G94" s="316" t="s">
        <v>17</v>
      </c>
      <c r="H94" s="318" t="s">
        <v>22</v>
      </c>
      <c r="I94" s="319"/>
      <c r="J94" s="318" t="s">
        <v>18</v>
      </c>
      <c r="K94" s="319"/>
      <c r="L94" s="306" t="s">
        <v>20</v>
      </c>
      <c r="M94" s="308" t="s">
        <v>4</v>
      </c>
    </row>
    <row r="95" spans="1:13" ht="18" customHeight="1" thickBot="1">
      <c r="A95" s="309"/>
      <c r="B95" s="312"/>
      <c r="C95" s="313"/>
      <c r="D95" s="313"/>
      <c r="E95" s="313"/>
      <c r="F95" s="315"/>
      <c r="G95" s="317"/>
      <c r="H95" s="46" t="s">
        <v>28</v>
      </c>
      <c r="I95" s="46" t="s">
        <v>19</v>
      </c>
      <c r="J95" s="46" t="s">
        <v>28</v>
      </c>
      <c r="K95" s="46" t="s">
        <v>19</v>
      </c>
      <c r="L95" s="307"/>
      <c r="M95" s="309"/>
    </row>
    <row r="96" spans="1:13" s="220" customFormat="1" ht="18" customHeight="1" thickTop="1">
      <c r="A96" s="246"/>
      <c r="B96" s="213">
        <v>2.1</v>
      </c>
      <c r="C96" s="333" t="s">
        <v>148</v>
      </c>
      <c r="D96" s="333"/>
      <c r="E96" s="334"/>
      <c r="F96" s="247"/>
      <c r="G96" s="248"/>
      <c r="H96" s="216"/>
      <c r="I96" s="217"/>
      <c r="J96" s="218"/>
      <c r="K96" s="217"/>
      <c r="L96" s="216"/>
      <c r="M96" s="219"/>
    </row>
    <row r="97" spans="1:13" s="220" customFormat="1" ht="18" customHeight="1">
      <c r="A97" s="249"/>
      <c r="B97" s="222"/>
      <c r="C97" s="223" t="s">
        <v>101</v>
      </c>
      <c r="D97" s="342" t="s">
        <v>149</v>
      </c>
      <c r="E97" s="343"/>
      <c r="F97" s="224">
        <v>8</v>
      </c>
      <c r="G97" s="281" t="s">
        <v>85</v>
      </c>
      <c r="H97" s="226">
        <v>820</v>
      </c>
      <c r="I97" s="227">
        <f aca="true" t="shared" si="6" ref="I97:I104">SUM(H97)*$F97</f>
        <v>6560</v>
      </c>
      <c r="J97" s="228">
        <v>105</v>
      </c>
      <c r="K97" s="227">
        <f aca="true" t="shared" si="7" ref="K97:K104">SUM(J97)*$F97</f>
        <v>840</v>
      </c>
      <c r="L97" s="226">
        <f>SUM(,I97,K97)</f>
        <v>7400</v>
      </c>
      <c r="M97" s="229"/>
    </row>
    <row r="98" spans="1:13" s="220" customFormat="1" ht="18" customHeight="1">
      <c r="A98" s="249"/>
      <c r="B98" s="222"/>
      <c r="C98" s="223" t="s">
        <v>101</v>
      </c>
      <c r="D98" s="342" t="s">
        <v>150</v>
      </c>
      <c r="E98" s="343"/>
      <c r="F98" s="224">
        <v>2</v>
      </c>
      <c r="G98" s="281" t="s">
        <v>85</v>
      </c>
      <c r="H98" s="226">
        <v>2052</v>
      </c>
      <c r="I98" s="227">
        <f t="shared" si="6"/>
        <v>4104</v>
      </c>
      <c r="J98" s="228">
        <v>298</v>
      </c>
      <c r="K98" s="227">
        <f t="shared" si="7"/>
        <v>596</v>
      </c>
      <c r="L98" s="226">
        <f aca="true" t="shared" si="8" ref="L98:L104">SUM(,I98,K98)</f>
        <v>4700</v>
      </c>
      <c r="M98" s="229"/>
    </row>
    <row r="99" spans="1:13" s="220" customFormat="1" ht="18" customHeight="1">
      <c r="A99" s="249"/>
      <c r="B99" s="222"/>
      <c r="C99" s="223" t="s">
        <v>101</v>
      </c>
      <c r="D99" s="342" t="s">
        <v>151</v>
      </c>
      <c r="E99" s="343"/>
      <c r="F99" s="224">
        <v>6</v>
      </c>
      <c r="G99" s="281" t="s">
        <v>85</v>
      </c>
      <c r="H99" s="226">
        <v>2300</v>
      </c>
      <c r="I99" s="227">
        <f t="shared" si="6"/>
        <v>13800</v>
      </c>
      <c r="J99" s="228">
        <v>298</v>
      </c>
      <c r="K99" s="227">
        <f t="shared" si="7"/>
        <v>1788</v>
      </c>
      <c r="L99" s="226">
        <f t="shared" si="8"/>
        <v>15588</v>
      </c>
      <c r="M99" s="229"/>
    </row>
    <row r="100" spans="1:13" s="220" customFormat="1" ht="18" customHeight="1">
      <c r="A100" s="249"/>
      <c r="B100" s="222"/>
      <c r="C100" s="223" t="s">
        <v>101</v>
      </c>
      <c r="D100" s="342" t="s">
        <v>152</v>
      </c>
      <c r="E100" s="343"/>
      <c r="F100" s="224">
        <v>6</v>
      </c>
      <c r="G100" s="281" t="s">
        <v>85</v>
      </c>
      <c r="H100" s="226">
        <v>120</v>
      </c>
      <c r="I100" s="227">
        <f t="shared" si="6"/>
        <v>720</v>
      </c>
      <c r="J100" s="228">
        <v>70</v>
      </c>
      <c r="K100" s="227">
        <f t="shared" si="7"/>
        <v>420</v>
      </c>
      <c r="L100" s="226">
        <f t="shared" si="8"/>
        <v>1140</v>
      </c>
      <c r="M100" s="229"/>
    </row>
    <row r="101" spans="1:13" s="220" customFormat="1" ht="18" customHeight="1">
      <c r="A101" s="249"/>
      <c r="B101" s="222"/>
      <c r="C101" s="223" t="s">
        <v>101</v>
      </c>
      <c r="D101" s="342" t="s">
        <v>153</v>
      </c>
      <c r="E101" s="343"/>
      <c r="F101" s="224">
        <v>6</v>
      </c>
      <c r="G101" s="281" t="s">
        <v>154</v>
      </c>
      <c r="H101" s="226">
        <v>150</v>
      </c>
      <c r="I101" s="227">
        <f t="shared" si="6"/>
        <v>900</v>
      </c>
      <c r="J101" s="228">
        <v>70</v>
      </c>
      <c r="K101" s="227">
        <f t="shared" si="7"/>
        <v>420</v>
      </c>
      <c r="L101" s="226">
        <f t="shared" si="8"/>
        <v>1320</v>
      </c>
      <c r="M101" s="229"/>
    </row>
    <row r="102" spans="1:13" s="220" customFormat="1" ht="18" customHeight="1">
      <c r="A102" s="249"/>
      <c r="B102" s="222"/>
      <c r="C102" s="223" t="s">
        <v>101</v>
      </c>
      <c r="D102" s="342" t="s">
        <v>155</v>
      </c>
      <c r="E102" s="343"/>
      <c r="F102" s="224">
        <v>8</v>
      </c>
      <c r="G102" s="281" t="s">
        <v>154</v>
      </c>
      <c r="H102" s="226">
        <v>90</v>
      </c>
      <c r="I102" s="227">
        <f t="shared" si="6"/>
        <v>720</v>
      </c>
      <c r="J102" s="228">
        <v>50</v>
      </c>
      <c r="K102" s="227">
        <f t="shared" si="7"/>
        <v>400</v>
      </c>
      <c r="L102" s="226">
        <f t="shared" si="8"/>
        <v>1120</v>
      </c>
      <c r="M102" s="229"/>
    </row>
    <row r="103" spans="1:13" s="220" customFormat="1" ht="18" customHeight="1">
      <c r="A103" s="249"/>
      <c r="B103" s="222"/>
      <c r="C103" s="223" t="s">
        <v>101</v>
      </c>
      <c r="D103" s="342" t="s">
        <v>156</v>
      </c>
      <c r="E103" s="343"/>
      <c r="F103" s="224">
        <v>8</v>
      </c>
      <c r="G103" s="281" t="s">
        <v>154</v>
      </c>
      <c r="H103" s="226">
        <v>120</v>
      </c>
      <c r="I103" s="227">
        <f t="shared" si="6"/>
        <v>960</v>
      </c>
      <c r="J103" s="228">
        <v>25</v>
      </c>
      <c r="K103" s="227">
        <f t="shared" si="7"/>
        <v>200</v>
      </c>
      <c r="L103" s="226">
        <f t="shared" si="8"/>
        <v>1160</v>
      </c>
      <c r="M103" s="229"/>
    </row>
    <row r="104" spans="1:13" s="220" customFormat="1" ht="18" customHeight="1">
      <c r="A104" s="249"/>
      <c r="B104" s="222"/>
      <c r="C104" s="223" t="s">
        <v>101</v>
      </c>
      <c r="D104" s="342" t="s">
        <v>157</v>
      </c>
      <c r="E104" s="343"/>
      <c r="F104" s="224">
        <v>4</v>
      </c>
      <c r="G104" s="281" t="s">
        <v>154</v>
      </c>
      <c r="H104" s="226">
        <v>15</v>
      </c>
      <c r="I104" s="227">
        <f t="shared" si="6"/>
        <v>60</v>
      </c>
      <c r="J104" s="228">
        <v>0</v>
      </c>
      <c r="K104" s="227">
        <f t="shared" si="7"/>
        <v>0</v>
      </c>
      <c r="L104" s="226">
        <f t="shared" si="8"/>
        <v>60</v>
      </c>
      <c r="M104" s="229"/>
    </row>
    <row r="105" spans="1:13" s="220" customFormat="1" ht="18.75" customHeight="1">
      <c r="A105" s="221"/>
      <c r="B105" s="222"/>
      <c r="C105" s="223"/>
      <c r="D105" s="336" t="s">
        <v>158</v>
      </c>
      <c r="E105" s="337"/>
      <c r="F105" s="251"/>
      <c r="G105" s="252"/>
      <c r="H105" s="253"/>
      <c r="I105" s="253">
        <f>SUM(I97:I104)</f>
        <v>27824</v>
      </c>
      <c r="J105" s="254"/>
      <c r="K105" s="253">
        <f>SUM(K97:K104)</f>
        <v>4664</v>
      </c>
      <c r="L105" s="253">
        <f>SUM(L97:L104)</f>
        <v>32488</v>
      </c>
      <c r="M105" s="229"/>
    </row>
    <row r="106" spans="1:13" s="220" customFormat="1" ht="18.75" customHeight="1">
      <c r="A106" s="246"/>
      <c r="B106" s="213">
        <v>2.11</v>
      </c>
      <c r="C106" s="333" t="s">
        <v>159</v>
      </c>
      <c r="D106" s="333"/>
      <c r="E106" s="334"/>
      <c r="F106" s="247"/>
      <c r="G106" s="248"/>
      <c r="H106" s="216"/>
      <c r="I106" s="217"/>
      <c r="J106" s="218"/>
      <c r="K106" s="217"/>
      <c r="L106" s="216"/>
      <c r="M106" s="219"/>
    </row>
    <row r="107" spans="1:13" s="220" customFormat="1" ht="18.75" customHeight="1">
      <c r="A107" s="249"/>
      <c r="B107" s="222"/>
      <c r="C107" s="223" t="s">
        <v>101</v>
      </c>
      <c r="D107" s="342" t="s">
        <v>160</v>
      </c>
      <c r="E107" s="343"/>
      <c r="F107" s="224">
        <v>4468</v>
      </c>
      <c r="G107" s="281" t="s">
        <v>79</v>
      </c>
      <c r="H107" s="226">
        <v>35</v>
      </c>
      <c r="I107" s="227">
        <f>SUM(H107)*$F107</f>
        <v>156380</v>
      </c>
      <c r="J107" s="228">
        <v>30</v>
      </c>
      <c r="K107" s="227">
        <f>SUM(J107)*$F107</f>
        <v>134040</v>
      </c>
      <c r="L107" s="226">
        <f>SUM(,I107,K107)</f>
        <v>290420</v>
      </c>
      <c r="M107" s="229"/>
    </row>
    <row r="108" spans="1:13" s="220" customFormat="1" ht="18.75" customHeight="1">
      <c r="A108" s="249"/>
      <c r="B108" s="222"/>
      <c r="C108" s="223" t="s">
        <v>101</v>
      </c>
      <c r="D108" s="342" t="s">
        <v>161</v>
      </c>
      <c r="E108" s="343"/>
      <c r="F108" s="224">
        <v>2340</v>
      </c>
      <c r="G108" s="281" t="s">
        <v>79</v>
      </c>
      <c r="H108" s="226">
        <v>30</v>
      </c>
      <c r="I108" s="227">
        <f>SUM(H108)*$F108</f>
        <v>70200</v>
      </c>
      <c r="J108" s="228">
        <v>35</v>
      </c>
      <c r="K108" s="227">
        <f>SUM(J108)*$F108</f>
        <v>81900</v>
      </c>
      <c r="L108" s="226">
        <f>SUM(,I108,K108)</f>
        <v>152100</v>
      </c>
      <c r="M108" s="229"/>
    </row>
    <row r="109" spans="1:13" s="220" customFormat="1" ht="18.75" customHeight="1">
      <c r="A109" s="221"/>
      <c r="B109" s="222"/>
      <c r="C109" s="223"/>
      <c r="D109" s="336" t="s">
        <v>162</v>
      </c>
      <c r="E109" s="337"/>
      <c r="F109" s="251"/>
      <c r="G109" s="252"/>
      <c r="H109" s="253"/>
      <c r="I109" s="253">
        <f>SUM(I107:I108)</f>
        <v>226580</v>
      </c>
      <c r="J109" s="254"/>
      <c r="K109" s="253">
        <f>SUM(K107:K108)</f>
        <v>215940</v>
      </c>
      <c r="L109" s="253">
        <f>SUM(L107:L108)</f>
        <v>442520</v>
      </c>
      <c r="M109" s="229"/>
    </row>
    <row r="110" spans="1:13" s="220" customFormat="1" ht="18.75" customHeight="1">
      <c r="A110" s="212"/>
      <c r="B110" s="282">
        <v>2.12</v>
      </c>
      <c r="C110" s="333" t="s">
        <v>163</v>
      </c>
      <c r="D110" s="333"/>
      <c r="E110" s="334"/>
      <c r="F110" s="214"/>
      <c r="G110" s="215"/>
      <c r="H110" s="216"/>
      <c r="I110" s="217"/>
      <c r="J110" s="218"/>
      <c r="K110" s="217"/>
      <c r="L110" s="216"/>
      <c r="M110" s="219"/>
    </row>
    <row r="111" spans="1:13" s="220" customFormat="1" ht="18.75" customHeight="1">
      <c r="A111" s="221"/>
      <c r="B111" s="222"/>
      <c r="C111" s="223" t="s">
        <v>101</v>
      </c>
      <c r="D111" s="329" t="s">
        <v>164</v>
      </c>
      <c r="E111" s="330"/>
      <c r="F111" s="224">
        <v>8</v>
      </c>
      <c r="G111" s="262" t="s">
        <v>165</v>
      </c>
      <c r="H111" s="226">
        <v>1500</v>
      </c>
      <c r="I111" s="227">
        <f>SUM(H111)*$F111</f>
        <v>12000</v>
      </c>
      <c r="J111" s="228" t="s">
        <v>107</v>
      </c>
      <c r="K111" s="227">
        <f>SUM(J111)*$F111</f>
        <v>0</v>
      </c>
      <c r="L111" s="226">
        <f>SUM(,I111,K111)</f>
        <v>12000</v>
      </c>
      <c r="M111" s="229"/>
    </row>
    <row r="112" spans="1:13" s="220" customFormat="1" ht="18.75" customHeight="1">
      <c r="A112" s="221"/>
      <c r="B112" s="222"/>
      <c r="C112" s="223" t="s">
        <v>101</v>
      </c>
      <c r="D112" s="329" t="s">
        <v>166</v>
      </c>
      <c r="E112" s="330"/>
      <c r="F112" s="224">
        <v>5</v>
      </c>
      <c r="G112" s="262" t="s">
        <v>165</v>
      </c>
      <c r="H112" s="226">
        <v>900</v>
      </c>
      <c r="I112" s="227">
        <f>SUM(H112)*$F112</f>
        <v>4500</v>
      </c>
      <c r="J112" s="228" t="s">
        <v>107</v>
      </c>
      <c r="K112" s="227">
        <f>SUM(J112)*$F112</f>
        <v>0</v>
      </c>
      <c r="L112" s="226">
        <f>SUM(,I112,K112)</f>
        <v>4500</v>
      </c>
      <c r="M112" s="229"/>
    </row>
    <row r="113" spans="1:13" s="220" customFormat="1" ht="18.75" customHeight="1">
      <c r="A113" s="221"/>
      <c r="B113" s="222"/>
      <c r="C113" s="223" t="s">
        <v>101</v>
      </c>
      <c r="D113" s="329" t="s">
        <v>167</v>
      </c>
      <c r="E113" s="330"/>
      <c r="F113" s="224">
        <v>6</v>
      </c>
      <c r="G113" s="262" t="s">
        <v>165</v>
      </c>
      <c r="H113" s="226">
        <v>900</v>
      </c>
      <c r="I113" s="227">
        <f>SUM(H113)*$F113</f>
        <v>5400</v>
      </c>
      <c r="J113" s="228" t="s">
        <v>107</v>
      </c>
      <c r="K113" s="227">
        <f>SUM(J113)*$F113</f>
        <v>0</v>
      </c>
      <c r="L113" s="226">
        <f>SUM(,I113,K113)</f>
        <v>5400</v>
      </c>
      <c r="M113" s="229"/>
    </row>
    <row r="114" spans="1:13" s="220" customFormat="1" ht="18.75" customHeight="1">
      <c r="A114" s="221"/>
      <c r="B114" s="222"/>
      <c r="C114" s="223" t="s">
        <v>101</v>
      </c>
      <c r="D114" s="329" t="s">
        <v>168</v>
      </c>
      <c r="E114" s="330"/>
      <c r="F114" s="224">
        <v>4</v>
      </c>
      <c r="G114" s="262" t="s">
        <v>165</v>
      </c>
      <c r="H114" s="226">
        <v>600</v>
      </c>
      <c r="I114" s="227">
        <f>SUM(H114)*$F114</f>
        <v>2400</v>
      </c>
      <c r="J114" s="228" t="s">
        <v>107</v>
      </c>
      <c r="K114" s="227">
        <f>SUM(J114)*$F114</f>
        <v>0</v>
      </c>
      <c r="L114" s="226">
        <f>SUM(,I114,K114)</f>
        <v>2400</v>
      </c>
      <c r="M114" s="229"/>
    </row>
    <row r="115" spans="1:13" s="220" customFormat="1" ht="18.75" customHeight="1">
      <c r="A115" s="221"/>
      <c r="B115" s="222"/>
      <c r="C115" s="223" t="s">
        <v>101</v>
      </c>
      <c r="D115" s="329" t="s">
        <v>169</v>
      </c>
      <c r="E115" s="330"/>
      <c r="F115" s="224">
        <v>2</v>
      </c>
      <c r="G115" s="262" t="s">
        <v>165</v>
      </c>
      <c r="H115" s="226">
        <v>650</v>
      </c>
      <c r="I115" s="227">
        <f>SUM(H115)*$F115</f>
        <v>1300</v>
      </c>
      <c r="J115" s="228" t="s">
        <v>107</v>
      </c>
      <c r="K115" s="227">
        <f>SUM(J115)*$F115</f>
        <v>0</v>
      </c>
      <c r="L115" s="226">
        <f>SUM(,I115,K115)</f>
        <v>1300</v>
      </c>
      <c r="M115" s="229"/>
    </row>
    <row r="116" spans="1:13" s="220" customFormat="1" ht="18.75" customHeight="1">
      <c r="A116" s="271"/>
      <c r="B116" s="272"/>
      <c r="C116" s="273"/>
      <c r="D116" s="331" t="s">
        <v>170</v>
      </c>
      <c r="E116" s="332"/>
      <c r="F116" s="274"/>
      <c r="G116" s="275"/>
      <c r="H116" s="276"/>
      <c r="I116" s="276">
        <f>SUM(I111:I115)</f>
        <v>25600</v>
      </c>
      <c r="J116" s="277"/>
      <c r="K116" s="276">
        <f>SUM(K111:K115)</f>
        <v>0</v>
      </c>
      <c r="L116" s="276">
        <f>SUM(L111:L115)</f>
        <v>25600</v>
      </c>
      <c r="M116" s="278"/>
    </row>
    <row r="117" spans="1:13" ht="24">
      <c r="A117" s="327" t="s">
        <v>27</v>
      </c>
      <c r="B117" s="327"/>
      <c r="C117" s="327"/>
      <c r="D117" s="327"/>
      <c r="E117" s="327"/>
      <c r="F117" s="327"/>
      <c r="G117" s="327"/>
      <c r="H117" s="327"/>
      <c r="I117" s="327"/>
      <c r="J117" s="327"/>
      <c r="K117" s="327"/>
      <c r="L117" s="327"/>
      <c r="M117" s="327"/>
    </row>
    <row r="118" spans="1:13" ht="18.75" customHeight="1">
      <c r="A118" s="324" t="s">
        <v>217</v>
      </c>
      <c r="B118" s="324"/>
      <c r="C118" s="324"/>
      <c r="D118" s="324"/>
      <c r="E118" s="325" t="s">
        <v>94</v>
      </c>
      <c r="F118" s="325"/>
      <c r="G118" s="325"/>
      <c r="H118" s="325"/>
      <c r="I118" s="325"/>
      <c r="J118" s="325"/>
      <c r="K118" s="325"/>
      <c r="L118" s="325"/>
      <c r="M118" s="325"/>
    </row>
    <row r="119" spans="1:13" ht="18.75" customHeight="1">
      <c r="A119" s="81" t="s">
        <v>68</v>
      </c>
      <c r="B119" s="325" t="s">
        <v>95</v>
      </c>
      <c r="C119" s="325"/>
      <c r="D119" s="325"/>
      <c r="E119" s="325"/>
      <c r="F119" s="325"/>
      <c r="G119" s="325"/>
      <c r="H119" s="325"/>
      <c r="I119" s="47" t="s">
        <v>8</v>
      </c>
      <c r="J119" s="328" t="s">
        <v>97</v>
      </c>
      <c r="K119" s="328"/>
      <c r="L119" s="328"/>
      <c r="M119" s="328"/>
    </row>
    <row r="120" spans="1:13" ht="18.75" customHeight="1">
      <c r="A120" s="324" t="s">
        <v>7</v>
      </c>
      <c r="B120" s="324"/>
      <c r="C120" s="324"/>
      <c r="D120" s="320" t="s">
        <v>96</v>
      </c>
      <c r="E120" s="321"/>
      <c r="F120" s="321"/>
      <c r="G120" s="321"/>
      <c r="H120" s="321"/>
      <c r="I120" s="322" t="s">
        <v>1</v>
      </c>
      <c r="J120" s="322"/>
      <c r="K120" s="323" t="s">
        <v>98</v>
      </c>
      <c r="L120" s="323"/>
      <c r="M120" s="323"/>
    </row>
    <row r="121" spans="1:13" ht="4.5" customHeight="1" thickBot="1">
      <c r="A121" s="324"/>
      <c r="B121" s="324"/>
      <c r="C121" s="324"/>
      <c r="D121" s="325"/>
      <c r="E121" s="325"/>
      <c r="F121" s="325"/>
      <c r="G121" s="325"/>
      <c r="H121" s="325"/>
      <c r="I121" s="322"/>
      <c r="J121" s="322"/>
      <c r="K121" s="326"/>
      <c r="L121" s="326"/>
      <c r="M121" s="326"/>
    </row>
    <row r="122" spans="1:13" ht="18.75" customHeight="1" thickTop="1">
      <c r="A122" s="308" t="s">
        <v>2</v>
      </c>
      <c r="B122" s="310" t="s">
        <v>3</v>
      </c>
      <c r="C122" s="311"/>
      <c r="D122" s="311"/>
      <c r="E122" s="311"/>
      <c r="F122" s="314" t="s">
        <v>11</v>
      </c>
      <c r="G122" s="316" t="s">
        <v>17</v>
      </c>
      <c r="H122" s="318" t="s">
        <v>22</v>
      </c>
      <c r="I122" s="319"/>
      <c r="J122" s="318" t="s">
        <v>18</v>
      </c>
      <c r="K122" s="319"/>
      <c r="L122" s="306" t="s">
        <v>20</v>
      </c>
      <c r="M122" s="308" t="s">
        <v>4</v>
      </c>
    </row>
    <row r="123" spans="1:13" ht="18" customHeight="1" thickBot="1">
      <c r="A123" s="309"/>
      <c r="B123" s="312"/>
      <c r="C123" s="313"/>
      <c r="D123" s="313"/>
      <c r="E123" s="313"/>
      <c r="F123" s="315"/>
      <c r="G123" s="317"/>
      <c r="H123" s="46" t="s">
        <v>28</v>
      </c>
      <c r="I123" s="46" t="s">
        <v>19</v>
      </c>
      <c r="J123" s="46" t="s">
        <v>28</v>
      </c>
      <c r="K123" s="46" t="s">
        <v>19</v>
      </c>
      <c r="L123" s="307"/>
      <c r="M123" s="309"/>
    </row>
    <row r="124" spans="1:13" s="220" customFormat="1" ht="18.75" customHeight="1" thickTop="1">
      <c r="A124" s="246"/>
      <c r="B124" s="213">
        <v>2.13</v>
      </c>
      <c r="C124" s="333" t="s">
        <v>171</v>
      </c>
      <c r="D124" s="333"/>
      <c r="E124" s="334"/>
      <c r="F124" s="247"/>
      <c r="G124" s="248"/>
      <c r="H124" s="216"/>
      <c r="I124" s="217"/>
      <c r="J124" s="218"/>
      <c r="K124" s="217"/>
      <c r="L124" s="216"/>
      <c r="M124" s="219"/>
    </row>
    <row r="125" spans="1:13" s="220" customFormat="1" ht="18.75" customHeight="1">
      <c r="A125" s="249"/>
      <c r="B125" s="222"/>
      <c r="C125" s="223" t="s">
        <v>101</v>
      </c>
      <c r="D125" s="329" t="s">
        <v>172</v>
      </c>
      <c r="E125" s="330"/>
      <c r="F125" s="224">
        <v>2</v>
      </c>
      <c r="G125" s="250" t="s">
        <v>165</v>
      </c>
      <c r="H125" s="226">
        <v>600</v>
      </c>
      <c r="I125" s="227">
        <f>SUM(H125)*$F125</f>
        <v>1200</v>
      </c>
      <c r="J125" s="228" t="s">
        <v>107</v>
      </c>
      <c r="K125" s="227">
        <f>SUM(J125)*$F125</f>
        <v>0</v>
      </c>
      <c r="L125" s="226">
        <f>SUM(,I125,K125)</f>
        <v>1200</v>
      </c>
      <c r="M125" s="229"/>
    </row>
    <row r="126" spans="1:13" s="220" customFormat="1" ht="18.75" customHeight="1">
      <c r="A126" s="249"/>
      <c r="B126" s="222"/>
      <c r="C126" s="223" t="s">
        <v>101</v>
      </c>
      <c r="D126" s="329" t="s">
        <v>173</v>
      </c>
      <c r="E126" s="330"/>
      <c r="F126" s="224">
        <v>6</v>
      </c>
      <c r="G126" s="250" t="s">
        <v>165</v>
      </c>
      <c r="H126" s="226">
        <v>600</v>
      </c>
      <c r="I126" s="227">
        <f>SUM(H126)*$F126</f>
        <v>3600</v>
      </c>
      <c r="J126" s="228" t="s">
        <v>107</v>
      </c>
      <c r="K126" s="227">
        <f>SUM(J126)*$F126</f>
        <v>0</v>
      </c>
      <c r="L126" s="226">
        <f>SUM(,I126,K126)</f>
        <v>3600</v>
      </c>
      <c r="M126" s="229"/>
    </row>
    <row r="127" spans="1:13" s="220" customFormat="1" ht="18.75" customHeight="1">
      <c r="A127" s="249"/>
      <c r="B127" s="222"/>
      <c r="C127" s="223" t="s">
        <v>101</v>
      </c>
      <c r="D127" s="329" t="s">
        <v>174</v>
      </c>
      <c r="E127" s="330"/>
      <c r="F127" s="224">
        <v>8</v>
      </c>
      <c r="G127" s="250" t="s">
        <v>165</v>
      </c>
      <c r="H127" s="226">
        <v>600</v>
      </c>
      <c r="I127" s="227">
        <f>SUM(H127)*$F127</f>
        <v>4800</v>
      </c>
      <c r="J127" s="228" t="s">
        <v>107</v>
      </c>
      <c r="K127" s="227">
        <f>SUM(J127)*$F127</f>
        <v>0</v>
      </c>
      <c r="L127" s="226">
        <f>SUM(,I127,K127)</f>
        <v>4800</v>
      </c>
      <c r="M127" s="229"/>
    </row>
    <row r="128" spans="1:13" s="220" customFormat="1" ht="18.75" customHeight="1">
      <c r="A128" s="221"/>
      <c r="B128" s="222"/>
      <c r="C128" s="223"/>
      <c r="D128" s="336" t="s">
        <v>175</v>
      </c>
      <c r="E128" s="337"/>
      <c r="F128" s="251"/>
      <c r="G128" s="252"/>
      <c r="H128" s="253"/>
      <c r="I128" s="253">
        <f>SUM(I125:I127)</f>
        <v>9600</v>
      </c>
      <c r="J128" s="254"/>
      <c r="K128" s="253">
        <f>SUM(K125:K127)</f>
        <v>0</v>
      </c>
      <c r="L128" s="253">
        <f>SUM(L125:L127)</f>
        <v>9600</v>
      </c>
      <c r="M128" s="229"/>
    </row>
    <row r="129" spans="1:13" s="220" customFormat="1" ht="18.75" customHeight="1">
      <c r="A129" s="221"/>
      <c r="B129" s="255">
        <v>2.14</v>
      </c>
      <c r="C129" s="338" t="s">
        <v>176</v>
      </c>
      <c r="D129" s="338"/>
      <c r="E129" s="339"/>
      <c r="F129" s="256"/>
      <c r="G129" s="257"/>
      <c r="H129" s="226"/>
      <c r="I129" s="227"/>
      <c r="J129" s="258"/>
      <c r="K129" s="227"/>
      <c r="L129" s="226"/>
      <c r="M129" s="259"/>
    </row>
    <row r="130" spans="1:13" s="220" customFormat="1" ht="18.75" customHeight="1">
      <c r="A130" s="221"/>
      <c r="B130" s="222"/>
      <c r="C130" s="223" t="s">
        <v>101</v>
      </c>
      <c r="D130" s="329" t="s">
        <v>177</v>
      </c>
      <c r="E130" s="330"/>
      <c r="F130" s="224">
        <v>2</v>
      </c>
      <c r="G130" s="225" t="s">
        <v>85</v>
      </c>
      <c r="H130" s="226">
        <v>29500</v>
      </c>
      <c r="I130" s="227">
        <f>SUM(H130)*$F130</f>
        <v>59000</v>
      </c>
      <c r="J130" s="228" t="s">
        <v>107</v>
      </c>
      <c r="K130" s="227">
        <f>SUM(J130)*$F130</f>
        <v>0</v>
      </c>
      <c r="L130" s="226">
        <f>SUM(,I130,K130)</f>
        <v>59000</v>
      </c>
      <c r="M130" s="229"/>
    </row>
    <row r="131" spans="1:13" s="220" customFormat="1" ht="18.75" customHeight="1">
      <c r="A131" s="221"/>
      <c r="B131" s="222"/>
      <c r="C131" s="223"/>
      <c r="D131" s="336" t="s">
        <v>178</v>
      </c>
      <c r="E131" s="337"/>
      <c r="F131" s="251"/>
      <c r="G131" s="252"/>
      <c r="H131" s="253"/>
      <c r="I131" s="253">
        <f>SUM(I130:I130)</f>
        <v>59000</v>
      </c>
      <c r="J131" s="254"/>
      <c r="K131" s="253">
        <f>SUM(K130)</f>
        <v>0</v>
      </c>
      <c r="L131" s="253">
        <f>SUM(L130)</f>
        <v>59000</v>
      </c>
      <c r="M131" s="229"/>
    </row>
    <row r="132" spans="1:13" s="220" customFormat="1" ht="18.75" customHeight="1">
      <c r="A132" s="249"/>
      <c r="B132" s="260">
        <v>2.15</v>
      </c>
      <c r="C132" s="338" t="s">
        <v>179</v>
      </c>
      <c r="D132" s="338"/>
      <c r="E132" s="339"/>
      <c r="F132" s="224"/>
      <c r="G132" s="261"/>
      <c r="H132" s="226"/>
      <c r="I132" s="227"/>
      <c r="J132" s="258"/>
      <c r="K132" s="227"/>
      <c r="L132" s="226"/>
      <c r="M132" s="259"/>
    </row>
    <row r="133" spans="1:13" s="220" customFormat="1" ht="18.75" customHeight="1">
      <c r="A133" s="249"/>
      <c r="B133" s="222"/>
      <c r="C133" s="223" t="s">
        <v>101</v>
      </c>
      <c r="D133" s="329" t="s">
        <v>180</v>
      </c>
      <c r="E133" s="330"/>
      <c r="F133" s="224">
        <v>6</v>
      </c>
      <c r="G133" s="250" t="s">
        <v>85</v>
      </c>
      <c r="H133" s="226">
        <v>800</v>
      </c>
      <c r="I133" s="227">
        <f>SUM(H133)*$F133</f>
        <v>4800</v>
      </c>
      <c r="J133" s="228">
        <v>0</v>
      </c>
      <c r="K133" s="227">
        <f>SUM(J133)*$F133</f>
        <v>0</v>
      </c>
      <c r="L133" s="226">
        <f>SUM(,I133,K133)</f>
        <v>4800</v>
      </c>
      <c r="M133" s="229"/>
    </row>
    <row r="134" spans="1:13" s="220" customFormat="1" ht="18.75" customHeight="1">
      <c r="A134" s="221"/>
      <c r="B134" s="222"/>
      <c r="C134" s="223"/>
      <c r="D134" s="336" t="s">
        <v>181</v>
      </c>
      <c r="E134" s="337"/>
      <c r="F134" s="251"/>
      <c r="G134" s="252"/>
      <c r="H134" s="253"/>
      <c r="I134" s="253">
        <f>SUM(I133:I133)</f>
        <v>4800</v>
      </c>
      <c r="J134" s="254"/>
      <c r="K134" s="253">
        <f>SUM(K133)</f>
        <v>0</v>
      </c>
      <c r="L134" s="253">
        <f>SUM(L133)</f>
        <v>4800</v>
      </c>
      <c r="M134" s="229"/>
    </row>
    <row r="135" spans="1:13" s="220" customFormat="1" ht="18.75" customHeight="1">
      <c r="A135" s="221"/>
      <c r="B135" s="255">
        <v>2.16</v>
      </c>
      <c r="C135" s="338" t="s">
        <v>182</v>
      </c>
      <c r="D135" s="338"/>
      <c r="E135" s="339"/>
      <c r="F135" s="256"/>
      <c r="G135" s="257"/>
      <c r="H135" s="226"/>
      <c r="I135" s="227"/>
      <c r="J135" s="258"/>
      <c r="K135" s="227"/>
      <c r="L135" s="226"/>
      <c r="M135" s="259"/>
    </row>
    <row r="136" spans="1:13" s="220" customFormat="1" ht="18.75" customHeight="1">
      <c r="A136" s="221"/>
      <c r="B136" s="222"/>
      <c r="C136" s="223" t="s">
        <v>101</v>
      </c>
      <c r="D136" s="329" t="s">
        <v>183</v>
      </c>
      <c r="E136" s="330"/>
      <c r="F136" s="224">
        <v>174</v>
      </c>
      <c r="G136" s="262" t="s">
        <v>85</v>
      </c>
      <c r="H136" s="226">
        <v>2030</v>
      </c>
      <c r="I136" s="227">
        <f>SUM(H136)*$F136</f>
        <v>353220</v>
      </c>
      <c r="J136" s="228">
        <v>135</v>
      </c>
      <c r="K136" s="227">
        <f>SUM(J136)*$F136</f>
        <v>23490</v>
      </c>
      <c r="L136" s="226">
        <f>SUM(,I136,K136)</f>
        <v>376710</v>
      </c>
      <c r="M136" s="229"/>
    </row>
    <row r="137" spans="1:13" s="220" customFormat="1" ht="18.75" customHeight="1">
      <c r="A137" s="221"/>
      <c r="B137" s="222"/>
      <c r="C137" s="223" t="s">
        <v>101</v>
      </c>
      <c r="D137" s="329" t="s">
        <v>184</v>
      </c>
      <c r="E137" s="330"/>
      <c r="F137" s="224">
        <v>40</v>
      </c>
      <c r="G137" s="263" t="s">
        <v>85</v>
      </c>
      <c r="H137" s="226">
        <v>400</v>
      </c>
      <c r="I137" s="227">
        <f>SUM(H137)*$F137</f>
        <v>16000</v>
      </c>
      <c r="J137" s="228">
        <v>115</v>
      </c>
      <c r="K137" s="227">
        <f>SUM(J137)*$F137</f>
        <v>4600</v>
      </c>
      <c r="L137" s="226">
        <f>SUM(,I137,K137)</f>
        <v>20600</v>
      </c>
      <c r="M137" s="229"/>
    </row>
    <row r="138" spans="1:13" s="220" customFormat="1" ht="18.75" customHeight="1">
      <c r="A138" s="212"/>
      <c r="B138" s="264"/>
      <c r="C138" s="265"/>
      <c r="D138" s="340" t="s">
        <v>185</v>
      </c>
      <c r="E138" s="341"/>
      <c r="F138" s="266"/>
      <c r="G138" s="267"/>
      <c r="H138" s="268"/>
      <c r="I138" s="268">
        <f>SUM(I136:I137)</f>
        <v>369220</v>
      </c>
      <c r="J138" s="269"/>
      <c r="K138" s="268">
        <f>SUM(K136:K137)</f>
        <v>28090</v>
      </c>
      <c r="L138" s="268">
        <f>SUM(L136:L137)</f>
        <v>397310</v>
      </c>
      <c r="M138" s="270"/>
    </row>
    <row r="139" spans="1:13" s="220" customFormat="1" ht="18.75" customHeight="1">
      <c r="A139" s="249"/>
      <c r="B139" s="260">
        <v>2.17</v>
      </c>
      <c r="C139" s="338" t="s">
        <v>186</v>
      </c>
      <c r="D139" s="338"/>
      <c r="E139" s="339"/>
      <c r="F139" s="224"/>
      <c r="G139" s="261"/>
      <c r="H139" s="226"/>
      <c r="I139" s="227"/>
      <c r="J139" s="258"/>
      <c r="K139" s="227"/>
      <c r="L139" s="226"/>
      <c r="M139" s="259"/>
    </row>
    <row r="140" spans="1:13" s="220" customFormat="1" ht="18.75" customHeight="1">
      <c r="A140" s="249"/>
      <c r="B140" s="222"/>
      <c r="C140" s="223" t="s">
        <v>101</v>
      </c>
      <c r="D140" s="329" t="s">
        <v>187</v>
      </c>
      <c r="E140" s="330"/>
      <c r="F140" s="224">
        <v>88</v>
      </c>
      <c r="G140" s="250" t="s">
        <v>85</v>
      </c>
      <c r="H140" s="226">
        <v>60</v>
      </c>
      <c r="I140" s="227">
        <f>SUM(H140)*$F140</f>
        <v>5280</v>
      </c>
      <c r="J140" s="228">
        <v>80</v>
      </c>
      <c r="K140" s="227">
        <f>SUM(J140)*$F140</f>
        <v>7040</v>
      </c>
      <c r="L140" s="226">
        <f>SUM(,I140,K140)</f>
        <v>12320</v>
      </c>
      <c r="M140" s="229"/>
    </row>
    <row r="141" spans="1:13" s="220" customFormat="1" ht="18.75" customHeight="1">
      <c r="A141" s="249"/>
      <c r="B141" s="222"/>
      <c r="C141" s="223" t="s">
        <v>101</v>
      </c>
      <c r="D141" s="329" t="s">
        <v>188</v>
      </c>
      <c r="E141" s="330"/>
      <c r="F141" s="224">
        <v>6</v>
      </c>
      <c r="G141" s="250" t="s">
        <v>85</v>
      </c>
      <c r="H141" s="226">
        <v>80</v>
      </c>
      <c r="I141" s="227">
        <f>SUM(H141)*$F141</f>
        <v>480</v>
      </c>
      <c r="J141" s="228">
        <v>85</v>
      </c>
      <c r="K141" s="227">
        <f>SUM(J141)*$F141</f>
        <v>510</v>
      </c>
      <c r="L141" s="226">
        <f>SUM(,I141,K141)</f>
        <v>990</v>
      </c>
      <c r="M141" s="229"/>
    </row>
    <row r="142" spans="1:13" s="220" customFormat="1" ht="18.75" customHeight="1">
      <c r="A142" s="249"/>
      <c r="B142" s="222"/>
      <c r="C142" s="223" t="s">
        <v>101</v>
      </c>
      <c r="D142" s="329" t="s">
        <v>189</v>
      </c>
      <c r="E142" s="330"/>
      <c r="F142" s="224">
        <v>36</v>
      </c>
      <c r="G142" s="250" t="s">
        <v>85</v>
      </c>
      <c r="H142" s="226">
        <v>100</v>
      </c>
      <c r="I142" s="227">
        <f>SUM(H142)*$F142</f>
        <v>3600</v>
      </c>
      <c r="J142" s="228">
        <v>90</v>
      </c>
      <c r="K142" s="227">
        <f>SUM(J142)*$F142</f>
        <v>3240</v>
      </c>
      <c r="L142" s="226">
        <f>SUM(,I142,K142)</f>
        <v>6840</v>
      </c>
      <c r="M142" s="229"/>
    </row>
    <row r="143" spans="1:13" s="220" customFormat="1" ht="18.75" customHeight="1">
      <c r="A143" s="271"/>
      <c r="B143" s="272"/>
      <c r="C143" s="273"/>
      <c r="D143" s="331" t="s">
        <v>190</v>
      </c>
      <c r="E143" s="332"/>
      <c r="F143" s="274"/>
      <c r="G143" s="275"/>
      <c r="H143" s="276"/>
      <c r="I143" s="276">
        <f>SUM(I140:I142)</f>
        <v>9360</v>
      </c>
      <c r="J143" s="277"/>
      <c r="K143" s="276">
        <f>SUM(K140:K142)</f>
        <v>10790</v>
      </c>
      <c r="L143" s="276">
        <f>SUM(L140:L142)</f>
        <v>20150</v>
      </c>
      <c r="M143" s="278"/>
    </row>
    <row r="144" spans="1:13" s="192" customFormat="1" ht="18.75" customHeight="1">
      <c r="A144" s="186"/>
      <c r="B144" s="187"/>
      <c r="C144" s="335"/>
      <c r="D144" s="335"/>
      <c r="E144" s="335"/>
      <c r="F144" s="189"/>
      <c r="G144" s="186"/>
      <c r="H144" s="190"/>
      <c r="I144" s="191"/>
      <c r="J144" s="191"/>
      <c r="K144" s="191"/>
      <c r="L144" s="190"/>
      <c r="M144" s="188"/>
    </row>
    <row r="145" spans="1:13" s="192" customFormat="1" ht="18.75" customHeight="1">
      <c r="A145" s="193"/>
      <c r="B145" s="194"/>
      <c r="C145" s="358"/>
      <c r="D145" s="358"/>
      <c r="E145" s="358"/>
      <c r="F145" s="195"/>
      <c r="G145" s="193"/>
      <c r="H145" s="196"/>
      <c r="I145" s="197"/>
      <c r="J145" s="197"/>
      <c r="K145" s="197"/>
      <c r="L145" s="196"/>
      <c r="M145" s="185"/>
    </row>
    <row r="146" spans="1:13" ht="24">
      <c r="A146" s="327" t="s">
        <v>27</v>
      </c>
      <c r="B146" s="327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</row>
    <row r="147" spans="1:13" ht="18.75" customHeight="1">
      <c r="A147" s="324" t="s">
        <v>217</v>
      </c>
      <c r="B147" s="324"/>
      <c r="C147" s="324"/>
      <c r="D147" s="324"/>
      <c r="E147" s="325" t="s">
        <v>94</v>
      </c>
      <c r="F147" s="325"/>
      <c r="G147" s="325"/>
      <c r="H147" s="325"/>
      <c r="I147" s="325"/>
      <c r="J147" s="325"/>
      <c r="K147" s="325"/>
      <c r="L147" s="325"/>
      <c r="M147" s="325"/>
    </row>
    <row r="148" spans="1:13" ht="18.75" customHeight="1">
      <c r="A148" s="81" t="s">
        <v>68</v>
      </c>
      <c r="B148" s="325" t="s">
        <v>95</v>
      </c>
      <c r="C148" s="325"/>
      <c r="D148" s="325"/>
      <c r="E148" s="325"/>
      <c r="F148" s="325"/>
      <c r="G148" s="325"/>
      <c r="H148" s="325"/>
      <c r="I148" s="47" t="s">
        <v>8</v>
      </c>
      <c r="J148" s="328" t="s">
        <v>97</v>
      </c>
      <c r="K148" s="328"/>
      <c r="L148" s="328"/>
      <c r="M148" s="328"/>
    </row>
    <row r="149" spans="1:13" ht="18.75" customHeight="1">
      <c r="A149" s="324" t="s">
        <v>7</v>
      </c>
      <c r="B149" s="324"/>
      <c r="C149" s="324"/>
      <c r="D149" s="320" t="s">
        <v>96</v>
      </c>
      <c r="E149" s="321"/>
      <c r="F149" s="321"/>
      <c r="G149" s="321"/>
      <c r="H149" s="321"/>
      <c r="I149" s="322" t="s">
        <v>1</v>
      </c>
      <c r="J149" s="322"/>
      <c r="K149" s="323" t="s">
        <v>98</v>
      </c>
      <c r="L149" s="323"/>
      <c r="M149" s="323"/>
    </row>
    <row r="150" spans="1:13" ht="4.5" customHeight="1" thickBot="1">
      <c r="A150" s="324"/>
      <c r="B150" s="324"/>
      <c r="C150" s="324"/>
      <c r="D150" s="325"/>
      <c r="E150" s="325"/>
      <c r="F150" s="325"/>
      <c r="G150" s="325"/>
      <c r="H150" s="325"/>
      <c r="I150" s="322"/>
      <c r="J150" s="322"/>
      <c r="K150" s="326"/>
      <c r="L150" s="326"/>
      <c r="M150" s="326"/>
    </row>
    <row r="151" spans="1:13" ht="18.75" customHeight="1" thickTop="1">
      <c r="A151" s="308" t="s">
        <v>2</v>
      </c>
      <c r="B151" s="310" t="s">
        <v>3</v>
      </c>
      <c r="C151" s="311"/>
      <c r="D151" s="311"/>
      <c r="E151" s="311"/>
      <c r="F151" s="314" t="s">
        <v>11</v>
      </c>
      <c r="G151" s="316" t="s">
        <v>17</v>
      </c>
      <c r="H151" s="318" t="s">
        <v>22</v>
      </c>
      <c r="I151" s="319"/>
      <c r="J151" s="318" t="s">
        <v>18</v>
      </c>
      <c r="K151" s="319"/>
      <c r="L151" s="306" t="s">
        <v>20</v>
      </c>
      <c r="M151" s="308" t="s">
        <v>4</v>
      </c>
    </row>
    <row r="152" spans="1:13" ht="18" customHeight="1" thickBot="1">
      <c r="A152" s="309"/>
      <c r="B152" s="312"/>
      <c r="C152" s="313"/>
      <c r="D152" s="313"/>
      <c r="E152" s="313"/>
      <c r="F152" s="315"/>
      <c r="G152" s="317"/>
      <c r="H152" s="46" t="s">
        <v>28</v>
      </c>
      <c r="I152" s="46" t="s">
        <v>19</v>
      </c>
      <c r="J152" s="46" t="s">
        <v>28</v>
      </c>
      <c r="K152" s="46" t="s">
        <v>19</v>
      </c>
      <c r="L152" s="307"/>
      <c r="M152" s="309"/>
    </row>
    <row r="153" spans="1:13" s="220" customFormat="1" ht="18.75" customHeight="1" thickTop="1">
      <c r="A153" s="212"/>
      <c r="B153" s="213">
        <v>2.18</v>
      </c>
      <c r="C153" s="333" t="s">
        <v>191</v>
      </c>
      <c r="D153" s="333"/>
      <c r="E153" s="334"/>
      <c r="F153" s="214"/>
      <c r="G153" s="215"/>
      <c r="H153" s="216"/>
      <c r="I153" s="217"/>
      <c r="J153" s="218"/>
      <c r="K153" s="217"/>
      <c r="L153" s="216"/>
      <c r="M153" s="219"/>
    </row>
    <row r="154" spans="1:13" s="220" customFormat="1" ht="18.75" customHeight="1">
      <c r="A154" s="221"/>
      <c r="B154" s="222"/>
      <c r="C154" s="223" t="s">
        <v>101</v>
      </c>
      <c r="D154" s="329" t="s">
        <v>192</v>
      </c>
      <c r="E154" s="330"/>
      <c r="F154" s="224">
        <v>214</v>
      </c>
      <c r="G154" s="225" t="s">
        <v>165</v>
      </c>
      <c r="H154" s="226">
        <v>145</v>
      </c>
      <c r="I154" s="227">
        <f>SUM(H154)*$F154</f>
        <v>31030</v>
      </c>
      <c r="J154" s="228">
        <v>80</v>
      </c>
      <c r="K154" s="227">
        <f>SUM(J154)*$F154</f>
        <v>17120</v>
      </c>
      <c r="L154" s="226">
        <f>SUM(,I154,K154)</f>
        <v>48150</v>
      </c>
      <c r="M154" s="229"/>
    </row>
    <row r="155" spans="1:13" s="220" customFormat="1" ht="18.75" customHeight="1">
      <c r="A155" s="221"/>
      <c r="B155" s="222"/>
      <c r="C155" s="223" t="s">
        <v>101</v>
      </c>
      <c r="D155" s="329" t="s">
        <v>193</v>
      </c>
      <c r="E155" s="330"/>
      <c r="F155" s="224">
        <v>94</v>
      </c>
      <c r="G155" s="225" t="s">
        <v>165</v>
      </c>
      <c r="H155" s="226">
        <v>145</v>
      </c>
      <c r="I155" s="227">
        <f>SUM(H155)*$F155</f>
        <v>13630</v>
      </c>
      <c r="J155" s="228">
        <v>80</v>
      </c>
      <c r="K155" s="227">
        <f>SUM(J155)*$F155</f>
        <v>7520</v>
      </c>
      <c r="L155" s="226">
        <f>SUM(,I155,K155)</f>
        <v>21150</v>
      </c>
      <c r="M155" s="229"/>
    </row>
    <row r="156" spans="1:13" s="220" customFormat="1" ht="18.75" customHeight="1">
      <c r="A156" s="221"/>
      <c r="B156" s="222"/>
      <c r="C156" s="223" t="s">
        <v>101</v>
      </c>
      <c r="D156" s="329" t="s">
        <v>194</v>
      </c>
      <c r="E156" s="330"/>
      <c r="F156" s="224">
        <v>36</v>
      </c>
      <c r="G156" s="225" t="s">
        <v>165</v>
      </c>
      <c r="H156" s="226">
        <v>430</v>
      </c>
      <c r="I156" s="227">
        <f>SUM(H156)*$F156</f>
        <v>15480</v>
      </c>
      <c r="J156" s="228">
        <v>110</v>
      </c>
      <c r="K156" s="227">
        <f>SUM(J156)*$F156</f>
        <v>3960</v>
      </c>
      <c r="L156" s="226">
        <f>SUM(,I156,K156)</f>
        <v>19440</v>
      </c>
      <c r="M156" s="229"/>
    </row>
    <row r="157" spans="1:13" s="220" customFormat="1" ht="18.75" customHeight="1">
      <c r="A157" s="230"/>
      <c r="B157" s="231"/>
      <c r="C157" s="232"/>
      <c r="D157" s="359" t="s">
        <v>195</v>
      </c>
      <c r="E157" s="360"/>
      <c r="F157" s="233"/>
      <c r="G157" s="234"/>
      <c r="H157" s="235"/>
      <c r="I157" s="235">
        <f>SUM(I154:I156)</f>
        <v>60140</v>
      </c>
      <c r="J157" s="236"/>
      <c r="K157" s="235">
        <f>SUM(K154:K156)</f>
        <v>28600</v>
      </c>
      <c r="L157" s="235">
        <f>SUM(L154:L156)</f>
        <v>88740</v>
      </c>
      <c r="M157" s="237"/>
    </row>
    <row r="158" spans="1:13" s="220" customFormat="1" ht="18.75" customHeight="1" thickBot="1">
      <c r="A158" s="238"/>
      <c r="B158" s="239"/>
      <c r="C158" s="240"/>
      <c r="D158" s="348" t="s">
        <v>218</v>
      </c>
      <c r="E158" s="348"/>
      <c r="F158" s="348"/>
      <c r="G158" s="349"/>
      <c r="H158" s="241"/>
      <c r="I158" s="242">
        <f>SUM(I43+I51+I58+I68+I71+I74+I78+I85+I88+I105+I109+I116+I128+I131+I134+I138+I143+I157)</f>
        <v>2157662</v>
      </c>
      <c r="J158" s="242">
        <f>SUM(J43+J51+J58+J68+J71+J74+J78+J85+J88+J105+J109+J116+J128+J131+J134+J138+J143+J157)</f>
        <v>0</v>
      </c>
      <c r="K158" s="242">
        <f>SUM(K43+K51+K58+K68+K71+K74+K78+K85+K88+K105+K109+K116+K128+K131+K134+K138+K143+K157)</f>
        <v>619630</v>
      </c>
      <c r="L158" s="242">
        <f>SUM(L43+L51+L58+L68+L71+L74+L78+L85+L88+L105+L109+L116+L128+L131+L134+L138+L143+L157)</f>
        <v>2777292</v>
      </c>
      <c r="M158" s="243"/>
    </row>
    <row r="159" spans="1:13" s="220" customFormat="1" ht="18.75" customHeight="1" thickBot="1" thickTop="1">
      <c r="A159" s="355" t="s">
        <v>196</v>
      </c>
      <c r="B159" s="356"/>
      <c r="C159" s="356"/>
      <c r="D159" s="356"/>
      <c r="E159" s="356"/>
      <c r="F159" s="356"/>
      <c r="G159" s="357"/>
      <c r="H159" s="244"/>
      <c r="I159" s="244">
        <f>SUM(I21+I43+I51+I58+I68+I71+I74+I78+I85+I88+I105+I109+I116+I128+I131+I134+I138+I143+I157)</f>
        <v>2157662</v>
      </c>
      <c r="J159" s="244">
        <f>SUM(J21+J43+J51+J58+J68+J71+J74+J78+J85+J88+J105+J109+J116+J128+J131+J134+J138+J143+J157)</f>
        <v>0</v>
      </c>
      <c r="K159" s="244">
        <f>SUM(K21+K43+K51+K58+K68+K71+K74+K78+K85+K88+K105+K109+K116+K128+K131+K134+K138+K143+K157)</f>
        <v>707480</v>
      </c>
      <c r="L159" s="244">
        <f>SUM(L21+L43+L51+L58+L68+L71+L74+L78+L85+L88+L105+L109+L116+L128+L131+L134+L138+L143+L157)</f>
        <v>2865142</v>
      </c>
      <c r="M159" s="245"/>
    </row>
    <row r="160" ht="21" thickTop="1"/>
    <row r="161" spans="1:10" ht="21">
      <c r="A161" s="28"/>
      <c r="B161" s="29" t="s">
        <v>21</v>
      </c>
      <c r="C161" s="29"/>
      <c r="D161" s="53" t="s">
        <v>197</v>
      </c>
      <c r="E161" s="29"/>
      <c r="F161" s="14"/>
      <c r="G161" s="13"/>
      <c r="H161" s="34"/>
      <c r="I161" s="34"/>
      <c r="J161" s="35"/>
    </row>
    <row r="162" spans="1:10" ht="21">
      <c r="A162" s="28"/>
      <c r="B162" s="30"/>
      <c r="C162" s="31"/>
      <c r="D162" s="53" t="s">
        <v>198</v>
      </c>
      <c r="E162" s="30"/>
      <c r="F162" s="14"/>
      <c r="G162" s="13"/>
      <c r="H162" s="34"/>
      <c r="I162" s="34"/>
      <c r="J162" s="35"/>
    </row>
    <row r="163" spans="1:10" ht="21">
      <c r="A163" s="28"/>
      <c r="B163" s="28"/>
      <c r="C163" s="13"/>
      <c r="D163" s="13"/>
      <c r="E163" s="13"/>
      <c r="F163" s="14"/>
      <c r="G163" s="13"/>
      <c r="H163" s="34"/>
      <c r="I163" s="34"/>
      <c r="J163" s="35"/>
    </row>
  </sheetData>
  <sheetProtection/>
  <mergeCells count="234">
    <mergeCell ref="B8:E8"/>
    <mergeCell ref="D4:H4"/>
    <mergeCell ref="G6:G7"/>
    <mergeCell ref="D42:E42"/>
    <mergeCell ref="D158:G158"/>
    <mergeCell ref="A159:G159"/>
    <mergeCell ref="C145:E145"/>
    <mergeCell ref="D43:E43"/>
    <mergeCell ref="C44:E44"/>
    <mergeCell ref="D45:E45"/>
    <mergeCell ref="D157:E157"/>
    <mergeCell ref="A2:D2"/>
    <mergeCell ref="A6:A7"/>
    <mergeCell ref="B6:E7"/>
    <mergeCell ref="M6:M7"/>
    <mergeCell ref="L6:L7"/>
    <mergeCell ref="A1:M1"/>
    <mergeCell ref="I4:J4"/>
    <mergeCell ref="I5:J5"/>
    <mergeCell ref="J3:M3"/>
    <mergeCell ref="E2:M2"/>
    <mergeCell ref="D5:H5"/>
    <mergeCell ref="A5:C5"/>
    <mergeCell ref="B3:H3"/>
    <mergeCell ref="J6:K6"/>
    <mergeCell ref="H6:I6"/>
    <mergeCell ref="K5:M5"/>
    <mergeCell ref="K4:M4"/>
    <mergeCell ref="A4:C4"/>
    <mergeCell ref="F6:F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37:E37"/>
    <mergeCell ref="C38:E38"/>
    <mergeCell ref="D39:E39"/>
    <mergeCell ref="D40:E40"/>
    <mergeCell ref="D41:E41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C66:E66"/>
    <mergeCell ref="D67:E67"/>
    <mergeCell ref="D68:E68"/>
    <mergeCell ref="C69:E69"/>
    <mergeCell ref="D70:E70"/>
    <mergeCell ref="A62:C62"/>
    <mergeCell ref="D62:H62"/>
    <mergeCell ref="A64:A65"/>
    <mergeCell ref="B64:E65"/>
    <mergeCell ref="D71:E71"/>
    <mergeCell ref="C72:E72"/>
    <mergeCell ref="D73:E73"/>
    <mergeCell ref="D74:E74"/>
    <mergeCell ref="C75:E75"/>
    <mergeCell ref="D76:E76"/>
    <mergeCell ref="D77:E77"/>
    <mergeCell ref="D78:E78"/>
    <mergeCell ref="C79:E79"/>
    <mergeCell ref="D80:E80"/>
    <mergeCell ref="D81:E81"/>
    <mergeCell ref="D82:E82"/>
    <mergeCell ref="D84:E84"/>
    <mergeCell ref="D85:E85"/>
    <mergeCell ref="C86:E86"/>
    <mergeCell ref="D87:E87"/>
    <mergeCell ref="D88:E88"/>
    <mergeCell ref="C96:E96"/>
    <mergeCell ref="A89:M89"/>
    <mergeCell ref="A90:D90"/>
    <mergeCell ref="E90:M90"/>
    <mergeCell ref="B91:H91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C106:E106"/>
    <mergeCell ref="D107:E107"/>
    <mergeCell ref="D108:E108"/>
    <mergeCell ref="D109:E109"/>
    <mergeCell ref="C110:E110"/>
    <mergeCell ref="D111:E111"/>
    <mergeCell ref="D112:E112"/>
    <mergeCell ref="D113:E113"/>
    <mergeCell ref="D114:E114"/>
    <mergeCell ref="D115:E115"/>
    <mergeCell ref="D116:E116"/>
    <mergeCell ref="C124:E124"/>
    <mergeCell ref="D125:E125"/>
    <mergeCell ref="D126:E126"/>
    <mergeCell ref="D127:E127"/>
    <mergeCell ref="A120:C120"/>
    <mergeCell ref="D120:H120"/>
    <mergeCell ref="A122:A123"/>
    <mergeCell ref="D128:E128"/>
    <mergeCell ref="C129:E129"/>
    <mergeCell ref="D130:E130"/>
    <mergeCell ref="D131:E131"/>
    <mergeCell ref="C132:E132"/>
    <mergeCell ref="D133:E133"/>
    <mergeCell ref="D134:E134"/>
    <mergeCell ref="C135:E135"/>
    <mergeCell ref="D136:E136"/>
    <mergeCell ref="D137:E137"/>
    <mergeCell ref="D138:E138"/>
    <mergeCell ref="C139:E139"/>
    <mergeCell ref="D155:E155"/>
    <mergeCell ref="D156:E156"/>
    <mergeCell ref="D140:E140"/>
    <mergeCell ref="D141:E141"/>
    <mergeCell ref="D142:E142"/>
    <mergeCell ref="D143:E143"/>
    <mergeCell ref="C153:E153"/>
    <mergeCell ref="D154:E154"/>
    <mergeCell ref="C144:E144"/>
    <mergeCell ref="A149:C149"/>
    <mergeCell ref="A30:M30"/>
    <mergeCell ref="A31:D31"/>
    <mergeCell ref="E31:M31"/>
    <mergeCell ref="B32:H32"/>
    <mergeCell ref="J32:M32"/>
    <mergeCell ref="A33:C33"/>
    <mergeCell ref="D33:H33"/>
    <mergeCell ref="I33:J33"/>
    <mergeCell ref="K33:M33"/>
    <mergeCell ref="A34:C34"/>
    <mergeCell ref="D34:H34"/>
    <mergeCell ref="I34:J34"/>
    <mergeCell ref="K34:M34"/>
    <mergeCell ref="A35:A36"/>
    <mergeCell ref="B35:E36"/>
    <mergeCell ref="F35:F36"/>
    <mergeCell ref="G35:G36"/>
    <mergeCell ref="H35:I35"/>
    <mergeCell ref="J35:K35"/>
    <mergeCell ref="L35:L36"/>
    <mergeCell ref="M35:M36"/>
    <mergeCell ref="A59:M59"/>
    <mergeCell ref="A60:D60"/>
    <mergeCell ref="E60:M60"/>
    <mergeCell ref="B61:H61"/>
    <mergeCell ref="J61:M61"/>
    <mergeCell ref="D58:E58"/>
    <mergeCell ref="C52:E52"/>
    <mergeCell ref="D53:E53"/>
    <mergeCell ref="I62:J62"/>
    <mergeCell ref="K62:M62"/>
    <mergeCell ref="A63:C63"/>
    <mergeCell ref="D63:H63"/>
    <mergeCell ref="I63:J63"/>
    <mergeCell ref="K63:M63"/>
    <mergeCell ref="I93:J93"/>
    <mergeCell ref="K93:M93"/>
    <mergeCell ref="F64:F65"/>
    <mergeCell ref="G64:G65"/>
    <mergeCell ref="H64:I64"/>
    <mergeCell ref="J64:K64"/>
    <mergeCell ref="L64:L65"/>
    <mergeCell ref="M64:M65"/>
    <mergeCell ref="G94:G95"/>
    <mergeCell ref="H94:I94"/>
    <mergeCell ref="J94:K94"/>
    <mergeCell ref="J91:M91"/>
    <mergeCell ref="A92:C92"/>
    <mergeCell ref="D92:H92"/>
    <mergeCell ref="I92:J92"/>
    <mergeCell ref="K92:M92"/>
    <mergeCell ref="A93:C93"/>
    <mergeCell ref="D93:H93"/>
    <mergeCell ref="L94:L95"/>
    <mergeCell ref="M94:M95"/>
    <mergeCell ref="A117:M117"/>
    <mergeCell ref="A118:D118"/>
    <mergeCell ref="E118:M118"/>
    <mergeCell ref="B119:H119"/>
    <mergeCell ref="J119:M119"/>
    <mergeCell ref="A94:A95"/>
    <mergeCell ref="B94:E95"/>
    <mergeCell ref="F94:F95"/>
    <mergeCell ref="J122:K122"/>
    <mergeCell ref="L122:L123"/>
    <mergeCell ref="I120:J120"/>
    <mergeCell ref="K120:M120"/>
    <mergeCell ref="A121:C121"/>
    <mergeCell ref="D121:H121"/>
    <mergeCell ref="I121:J121"/>
    <mergeCell ref="K121:M121"/>
    <mergeCell ref="M122:M123"/>
    <mergeCell ref="A146:M146"/>
    <mergeCell ref="A147:D147"/>
    <mergeCell ref="E147:M147"/>
    <mergeCell ref="B148:H148"/>
    <mergeCell ref="J148:M148"/>
    <mergeCell ref="B122:E123"/>
    <mergeCell ref="F122:F123"/>
    <mergeCell ref="G122:G123"/>
    <mergeCell ref="H122:I122"/>
    <mergeCell ref="D149:H149"/>
    <mergeCell ref="I149:J149"/>
    <mergeCell ref="K149:M149"/>
    <mergeCell ref="A150:C150"/>
    <mergeCell ref="D150:H150"/>
    <mergeCell ref="I150:J150"/>
    <mergeCell ref="K150:M150"/>
    <mergeCell ref="L151:L152"/>
    <mergeCell ref="M151:M152"/>
    <mergeCell ref="A151:A152"/>
    <mergeCell ref="B151:E152"/>
    <mergeCell ref="F151:F152"/>
    <mergeCell ref="G151:G152"/>
    <mergeCell ref="H151:I151"/>
    <mergeCell ref="J151:K151"/>
  </mergeCells>
  <printOptions horizontalCentered="1"/>
  <pageMargins left="0.7874015748031497" right="0.7874015748031497" top="1.062992125984252" bottom="0.6692913385826772" header="0.6692913385826772" footer="0.1968503937007874"/>
  <pageSetup fitToHeight="0" fitToWidth="1" horizontalDpi="300" verticalDpi="300" orientation="landscape" paperSize="9" scale="93" r:id="rId1"/>
  <headerFooter alignWithMargins="0">
    <oddHeader>&amp;C&amp;"TH SarabunPSK,Regular"&amp;22ตัวอย่าง ประมาณราคาซ่อมแซมอาคารเรียนแบบ 216 ล. (ปรับปรุง 29)</oddHeader>
    <oddFooter>&amp;R&amp;"TH SarabunPSK,Regular"&amp;14ลงชื่อ..................................................................ผู้ประมาณราคา   แผ่นที่ &amp;P / &amp;N</oddFooter>
  </headerFooter>
  <rowBreaks count="1" manualBreakCount="1">
    <brk id="11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4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3.140625" style="1" customWidth="1"/>
    <col min="8" max="8" width="10.140625" style="1" customWidth="1"/>
    <col min="9" max="9" width="5.28125" style="1" customWidth="1"/>
    <col min="10" max="10" width="4.7109375" style="1" customWidth="1"/>
    <col min="11" max="11" width="15.7109375" style="1" customWidth="1"/>
    <col min="12" max="12" width="10.421875" style="1" customWidth="1"/>
    <col min="13" max="13" width="16.7109375" style="4" customWidth="1"/>
    <col min="14" max="14" width="10.57421875" style="1" customWidth="1"/>
    <col min="15" max="16384" width="9.140625" style="1" customWidth="1"/>
  </cols>
  <sheetData>
    <row r="1" spans="1:14" s="26" customFormat="1" ht="36" customHeight="1">
      <c r="A1" s="362" t="s">
        <v>225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ht="19.5" customHeight="1">
      <c r="N2" s="209" t="s">
        <v>32</v>
      </c>
    </row>
    <row r="3" spans="1:14" ht="24">
      <c r="A3" s="361" t="s">
        <v>223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24">
      <c r="A4" s="43" t="s">
        <v>10</v>
      </c>
      <c r="B4" s="400" t="str">
        <f>'ปร.4(ก)'!A2</f>
        <v>งานซ่อมแซม</v>
      </c>
      <c r="C4" s="400"/>
      <c r="D4" s="400"/>
      <c r="E4" s="400"/>
      <c r="F4" s="400"/>
      <c r="G4" s="400"/>
      <c r="H4" s="401" t="str">
        <f>'ปร.4(ก)'!E2</f>
        <v>อาคารเรียนแบบ 216 ล. (ปรับปรุง 29)</v>
      </c>
      <c r="I4" s="401"/>
      <c r="J4" s="401"/>
      <c r="K4" s="401"/>
      <c r="L4" s="401"/>
      <c r="M4" s="401"/>
      <c r="N4" s="401"/>
    </row>
    <row r="5" spans="1:14" ht="24">
      <c r="A5" s="16" t="s">
        <v>10</v>
      </c>
      <c r="B5" s="398" t="s">
        <v>68</v>
      </c>
      <c r="C5" s="398"/>
      <c r="D5" s="399" t="str">
        <f>'ปร.4(ก)'!B3</f>
        <v>โรงเรียน ......................................................................................................................................</v>
      </c>
      <c r="E5" s="399"/>
      <c r="F5" s="399"/>
      <c r="G5" s="399"/>
      <c r="H5" s="399"/>
      <c r="I5" s="399"/>
      <c r="J5" s="399"/>
      <c r="K5" s="399"/>
      <c r="L5" s="15" t="s">
        <v>199</v>
      </c>
      <c r="M5" s="402" t="str">
        <f>'ปร.4(ก)'!J3</f>
        <v> ......................................................................................</v>
      </c>
      <c r="N5" s="402"/>
    </row>
    <row r="6" spans="1:14" ht="24">
      <c r="A6" s="16" t="s">
        <v>10</v>
      </c>
      <c r="B6" s="398" t="s">
        <v>0</v>
      </c>
      <c r="C6" s="398"/>
      <c r="D6" s="398"/>
      <c r="E6" s="386" t="s">
        <v>200</v>
      </c>
      <c r="F6" s="386"/>
      <c r="G6" s="386"/>
      <c r="H6" s="386"/>
      <c r="I6" s="386"/>
      <c r="J6" s="386"/>
      <c r="K6" s="386"/>
      <c r="L6" s="386"/>
      <c r="M6" s="386"/>
      <c r="N6" s="386"/>
    </row>
    <row r="7" spans="1:15" ht="24">
      <c r="A7" s="16" t="s">
        <v>10</v>
      </c>
      <c r="B7" s="386" t="s">
        <v>69</v>
      </c>
      <c r="C7" s="386"/>
      <c r="D7" s="386"/>
      <c r="E7" s="386"/>
      <c r="F7" s="386"/>
      <c r="G7" s="386"/>
      <c r="H7" s="82" t="s">
        <v>11</v>
      </c>
      <c r="I7" s="27">
        <v>6</v>
      </c>
      <c r="J7" s="80" t="s">
        <v>12</v>
      </c>
      <c r="K7" s="406" t="s">
        <v>1</v>
      </c>
      <c r="L7" s="406"/>
      <c r="M7" s="405" t="str">
        <f>'ปร.4(ก)'!K4</f>
        <v> .........................................................</v>
      </c>
      <c r="N7" s="405"/>
      <c r="O7" s="79"/>
    </row>
    <row r="8" spans="1:14" ht="4.5" customHeight="1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 thickTop="1">
      <c r="A9" s="390" t="s">
        <v>2</v>
      </c>
      <c r="B9" s="392" t="s">
        <v>3</v>
      </c>
      <c r="C9" s="393"/>
      <c r="D9" s="393"/>
      <c r="E9" s="393"/>
      <c r="F9" s="393"/>
      <c r="G9" s="393"/>
      <c r="H9" s="393"/>
      <c r="I9" s="393"/>
      <c r="J9" s="394"/>
      <c r="K9" s="8" t="s">
        <v>25</v>
      </c>
      <c r="L9" s="407" t="s">
        <v>29</v>
      </c>
      <c r="M9" s="2" t="s">
        <v>23</v>
      </c>
      <c r="N9" s="390" t="s">
        <v>4</v>
      </c>
    </row>
    <row r="10" spans="1:14" ht="24.75" thickBot="1">
      <c r="A10" s="391"/>
      <c r="B10" s="395"/>
      <c r="C10" s="396"/>
      <c r="D10" s="396"/>
      <c r="E10" s="396"/>
      <c r="F10" s="396"/>
      <c r="G10" s="396"/>
      <c r="H10" s="396"/>
      <c r="I10" s="396"/>
      <c r="J10" s="397"/>
      <c r="K10" s="3" t="s">
        <v>24</v>
      </c>
      <c r="L10" s="408"/>
      <c r="M10" s="3" t="s">
        <v>24</v>
      </c>
      <c r="N10" s="391"/>
    </row>
    <row r="11" spans="1:14" ht="24.75" thickTop="1">
      <c r="A11" s="33">
        <v>1</v>
      </c>
      <c r="B11" s="411" t="s">
        <v>219</v>
      </c>
      <c r="C11" s="412"/>
      <c r="D11" s="412"/>
      <c r="E11" s="412"/>
      <c r="F11" s="412"/>
      <c r="G11" s="412"/>
      <c r="H11" s="412"/>
      <c r="I11" s="412"/>
      <c r="J11" s="413"/>
      <c r="K11" s="50">
        <f>'ปร.4(ก)'!L159</f>
        <v>2865142</v>
      </c>
      <c r="L11" s="52">
        <f>'{Factor F}'!G29</f>
        <v>1.3026000000000002</v>
      </c>
      <c r="M11" s="50">
        <f>K11*L11</f>
        <v>3732133.9692000006</v>
      </c>
      <c r="N11" s="17"/>
    </row>
    <row r="12" spans="1:14" ht="24">
      <c r="A12" s="21"/>
      <c r="B12" s="385"/>
      <c r="C12" s="386"/>
      <c r="D12" s="386"/>
      <c r="E12" s="386"/>
      <c r="F12" s="386"/>
      <c r="G12" s="386"/>
      <c r="H12" s="386"/>
      <c r="I12" s="386"/>
      <c r="J12" s="387"/>
      <c r="K12" s="19"/>
      <c r="L12" s="20"/>
      <c r="M12" s="19"/>
      <c r="N12" s="18"/>
    </row>
    <row r="13" spans="1:14" ht="24">
      <c r="A13" s="21"/>
      <c r="B13" s="382"/>
      <c r="C13" s="383"/>
      <c r="D13" s="383"/>
      <c r="E13" s="383"/>
      <c r="F13" s="383"/>
      <c r="G13" s="383"/>
      <c r="H13" s="383"/>
      <c r="I13" s="383"/>
      <c r="J13" s="384"/>
      <c r="K13" s="44"/>
      <c r="L13" s="20"/>
      <c r="M13" s="19"/>
      <c r="N13" s="18"/>
    </row>
    <row r="14" spans="1:14" ht="18.75" customHeight="1">
      <c r="A14" s="21"/>
      <c r="B14" s="414" t="s">
        <v>5</v>
      </c>
      <c r="C14" s="415"/>
      <c r="D14" s="415"/>
      <c r="E14" s="415"/>
      <c r="F14" s="415"/>
      <c r="G14" s="415"/>
      <c r="H14" s="415"/>
      <c r="I14" s="415"/>
      <c r="J14" s="416"/>
      <c r="K14" s="20"/>
      <c r="L14" s="20"/>
      <c r="M14" s="45"/>
      <c r="N14" s="18"/>
    </row>
    <row r="15" spans="1:14" s="9" customFormat="1" ht="21">
      <c r="A15" s="22"/>
      <c r="B15" s="403" t="s">
        <v>13</v>
      </c>
      <c r="C15" s="404"/>
      <c r="D15" s="404"/>
      <c r="E15" s="404"/>
      <c r="F15" s="404"/>
      <c r="G15" s="404"/>
      <c r="H15" s="404"/>
      <c r="I15" s="409">
        <v>0</v>
      </c>
      <c r="J15" s="410"/>
      <c r="K15" s="23"/>
      <c r="L15" s="23"/>
      <c r="M15" s="24"/>
      <c r="N15" s="25"/>
    </row>
    <row r="16" spans="1:14" s="9" customFormat="1" ht="21">
      <c r="A16" s="25"/>
      <c r="B16" s="374" t="s">
        <v>14</v>
      </c>
      <c r="C16" s="375"/>
      <c r="D16" s="375"/>
      <c r="E16" s="375"/>
      <c r="F16" s="375"/>
      <c r="G16" s="375"/>
      <c r="H16" s="375"/>
      <c r="I16" s="378">
        <v>0</v>
      </c>
      <c r="J16" s="379"/>
      <c r="K16" s="23"/>
      <c r="L16" s="23"/>
      <c r="M16" s="24"/>
      <c r="N16" s="25"/>
    </row>
    <row r="17" spans="1:14" s="9" customFormat="1" ht="21">
      <c r="A17" s="25"/>
      <c r="B17" s="374" t="s">
        <v>15</v>
      </c>
      <c r="C17" s="375"/>
      <c r="D17" s="375"/>
      <c r="E17" s="375"/>
      <c r="F17" s="375"/>
      <c r="G17" s="375"/>
      <c r="H17" s="375"/>
      <c r="I17" s="378">
        <v>0.06</v>
      </c>
      <c r="J17" s="379"/>
      <c r="K17" s="23"/>
      <c r="L17" s="23"/>
      <c r="M17" s="24"/>
      <c r="N17" s="25"/>
    </row>
    <row r="18" spans="1:14" s="9" customFormat="1" ht="21" thickBot="1">
      <c r="A18" s="40"/>
      <c r="B18" s="376" t="s">
        <v>16</v>
      </c>
      <c r="C18" s="377"/>
      <c r="D18" s="377"/>
      <c r="E18" s="377"/>
      <c r="F18" s="377"/>
      <c r="G18" s="377"/>
      <c r="H18" s="377"/>
      <c r="I18" s="380">
        <v>0.07</v>
      </c>
      <c r="J18" s="381"/>
      <c r="K18" s="41"/>
      <c r="L18" s="41"/>
      <c r="M18" s="42"/>
      <c r="N18" s="40"/>
    </row>
    <row r="19" spans="1:14" ht="24.75" thickTop="1">
      <c r="A19" s="369" t="s">
        <v>220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1"/>
      <c r="M19" s="51">
        <f>SUM(M11:M18)</f>
        <v>3732133.9692000006</v>
      </c>
      <c r="N19" s="58"/>
    </row>
    <row r="20" spans="1:14" ht="24.75" thickBot="1">
      <c r="A20" s="372" t="str">
        <f>"("&amp;_xlfn.BAHTTEXT(M20)&amp;")"</f>
        <v>(สามล้านเจ็ดแสนสามหมื่นสองพันบาทถ้วน)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59" t="s">
        <v>30</v>
      </c>
      <c r="M20" s="49">
        <f>ROUNDDOWN(M19,-3)</f>
        <v>3732000</v>
      </c>
      <c r="N20" s="57" t="s">
        <v>9</v>
      </c>
    </row>
    <row r="21" spans="1:14" ht="33.75" customHeight="1" thickTop="1">
      <c r="A21" s="5"/>
      <c r="B21" s="367"/>
      <c r="C21" s="367"/>
      <c r="D21" s="367"/>
      <c r="E21" s="367"/>
      <c r="F21" s="367"/>
      <c r="G21" s="367"/>
      <c r="H21" s="368"/>
      <c r="I21" s="388"/>
      <c r="J21" s="388"/>
      <c r="K21" s="388"/>
      <c r="L21" s="389"/>
      <c r="M21" s="389"/>
      <c r="N21" s="389"/>
    </row>
    <row r="22" spans="1:15" s="9" customFormat="1" ht="24">
      <c r="A22" s="5"/>
      <c r="B22" s="367" t="s">
        <v>201</v>
      </c>
      <c r="C22" s="367"/>
      <c r="D22" s="367"/>
      <c r="E22" s="367"/>
      <c r="F22" s="367"/>
      <c r="G22" s="367"/>
      <c r="H22" s="368" t="s">
        <v>26</v>
      </c>
      <c r="I22" s="368"/>
      <c r="J22" s="368"/>
      <c r="K22" s="368"/>
      <c r="L22" s="367" t="s">
        <v>202</v>
      </c>
      <c r="M22" s="367"/>
      <c r="N22" s="367"/>
      <c r="O22" s="5"/>
    </row>
    <row r="23" spans="1:15" ht="30" customHeight="1">
      <c r="A23" s="13"/>
      <c r="B23" s="366"/>
      <c r="C23" s="366"/>
      <c r="D23" s="366"/>
      <c r="E23" s="366"/>
      <c r="F23" s="366"/>
      <c r="G23" s="366"/>
      <c r="H23" s="366" t="s">
        <v>203</v>
      </c>
      <c r="I23" s="366"/>
      <c r="J23" s="366"/>
      <c r="K23" s="366"/>
      <c r="L23" s="366"/>
      <c r="M23" s="366"/>
      <c r="N23" s="366"/>
      <c r="O23" s="13"/>
    </row>
    <row r="24" spans="1:15" s="9" customFormat="1" ht="24">
      <c r="A24" s="5"/>
      <c r="B24" s="367" t="s">
        <v>204</v>
      </c>
      <c r="C24" s="367"/>
      <c r="D24" s="367"/>
      <c r="E24" s="367"/>
      <c r="F24" s="367"/>
      <c r="G24" s="367"/>
      <c r="H24" s="368" t="s">
        <v>26</v>
      </c>
      <c r="I24" s="368"/>
      <c r="J24" s="368"/>
      <c r="K24" s="368"/>
      <c r="L24" s="367" t="s">
        <v>205</v>
      </c>
      <c r="M24" s="367"/>
      <c r="N24" s="367"/>
      <c r="O24" s="5"/>
    </row>
    <row r="25" spans="1:15" s="9" customFormat="1" ht="21">
      <c r="A25" s="13"/>
      <c r="B25" s="366"/>
      <c r="C25" s="366"/>
      <c r="D25" s="366"/>
      <c r="E25" s="366"/>
      <c r="F25" s="366"/>
      <c r="G25" s="366"/>
      <c r="H25" s="366" t="s">
        <v>203</v>
      </c>
      <c r="I25" s="366"/>
      <c r="J25" s="366"/>
      <c r="K25" s="366"/>
      <c r="L25" s="366"/>
      <c r="M25" s="366"/>
      <c r="N25" s="366"/>
      <c r="O25" s="13"/>
    </row>
    <row r="26" spans="1:15" ht="30" customHeight="1">
      <c r="A26" s="5"/>
      <c r="B26" s="367" t="s">
        <v>204</v>
      </c>
      <c r="C26" s="367"/>
      <c r="D26" s="367"/>
      <c r="E26" s="367"/>
      <c r="F26" s="367"/>
      <c r="G26" s="367"/>
      <c r="H26" s="368" t="s">
        <v>26</v>
      </c>
      <c r="I26" s="368"/>
      <c r="J26" s="368"/>
      <c r="K26" s="368"/>
      <c r="L26" s="63" t="s">
        <v>206</v>
      </c>
      <c r="M26" s="63"/>
      <c r="N26" s="5"/>
      <c r="O26" s="5"/>
    </row>
    <row r="27" spans="1:15" s="9" customFormat="1" ht="24">
      <c r="A27" s="199"/>
      <c r="B27" s="366"/>
      <c r="C27" s="366"/>
      <c r="D27" s="366"/>
      <c r="E27" s="366"/>
      <c r="F27" s="366"/>
      <c r="G27" s="366"/>
      <c r="H27" s="366" t="s">
        <v>203</v>
      </c>
      <c r="I27" s="366"/>
      <c r="J27" s="366"/>
      <c r="K27" s="366"/>
      <c r="L27" s="363"/>
      <c r="M27" s="363"/>
      <c r="N27" s="363"/>
      <c r="O27" s="199"/>
    </row>
    <row r="28" spans="1:15" ht="30" customHeight="1">
      <c r="A28" s="201"/>
      <c r="B28" s="367" t="s">
        <v>207</v>
      </c>
      <c r="C28" s="367"/>
      <c r="D28" s="367"/>
      <c r="E28" s="367"/>
      <c r="F28" s="367"/>
      <c r="G28" s="367"/>
      <c r="H28" s="368" t="s">
        <v>26</v>
      </c>
      <c r="I28" s="368"/>
      <c r="J28" s="368"/>
      <c r="K28" s="368"/>
      <c r="L28" s="364" t="s">
        <v>208</v>
      </c>
      <c r="M28" s="364"/>
      <c r="N28" s="364"/>
      <c r="O28" s="201"/>
    </row>
    <row r="29" spans="1:15" s="9" customFormat="1" ht="21">
      <c r="A29" s="201"/>
      <c r="B29" s="366"/>
      <c r="C29" s="366"/>
      <c r="D29" s="366"/>
      <c r="E29" s="366"/>
      <c r="F29" s="366"/>
      <c r="G29" s="366"/>
      <c r="H29" s="366" t="s">
        <v>203</v>
      </c>
      <c r="I29" s="366"/>
      <c r="J29" s="366"/>
      <c r="K29" s="366"/>
      <c r="L29" s="363"/>
      <c r="M29" s="363"/>
      <c r="N29" s="363"/>
      <c r="O29" s="201"/>
    </row>
    <row r="30" spans="1:15" s="9" customFormat="1" ht="21">
      <c r="A30" s="201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00"/>
      <c r="M30" s="200"/>
      <c r="N30" s="200"/>
      <c r="O30" s="201"/>
    </row>
    <row r="31" spans="1:14" ht="33.75" customHeight="1">
      <c r="A31" s="5"/>
      <c r="B31" s="202" t="s">
        <v>209</v>
      </c>
      <c r="C31" s="202"/>
      <c r="D31" s="202"/>
      <c r="E31" s="202"/>
      <c r="F31" s="202"/>
      <c r="G31" s="202"/>
      <c r="H31" s="203"/>
      <c r="I31" s="204"/>
      <c r="J31" s="204"/>
      <c r="K31" s="204"/>
      <c r="L31" s="204"/>
      <c r="M31" s="204"/>
      <c r="N31" s="204"/>
    </row>
    <row r="32" spans="2:13" s="9" customFormat="1" ht="24">
      <c r="B32" s="208" t="s">
        <v>210</v>
      </c>
      <c r="C32" s="12"/>
      <c r="D32" s="12"/>
      <c r="E32" s="208"/>
      <c r="F32" s="12"/>
      <c r="G32" s="12"/>
      <c r="H32" s="60"/>
      <c r="I32" s="60"/>
      <c r="J32" s="60"/>
      <c r="K32" s="60"/>
      <c r="L32" s="12"/>
      <c r="M32" s="11"/>
    </row>
    <row r="33" spans="2:13" s="9" customFormat="1" ht="26.25" customHeight="1">
      <c r="B33" s="365"/>
      <c r="C33" s="365"/>
      <c r="D33" s="365"/>
      <c r="E33" s="365"/>
      <c r="F33" s="365"/>
      <c r="G33" s="365"/>
      <c r="H33" s="366"/>
      <c r="I33" s="366"/>
      <c r="J33" s="366"/>
      <c r="K33" s="366"/>
      <c r="L33" s="12"/>
      <c r="M33" s="11"/>
    </row>
    <row r="34" spans="2:13" s="9" customFormat="1" ht="26.25" customHeight="1">
      <c r="B34" s="365"/>
      <c r="C34" s="365"/>
      <c r="D34" s="365"/>
      <c r="E34" s="365"/>
      <c r="F34" s="365"/>
      <c r="G34" s="365"/>
      <c r="H34" s="366"/>
      <c r="I34" s="366"/>
      <c r="J34" s="366"/>
      <c r="K34" s="366"/>
      <c r="L34" s="12"/>
      <c r="M34" s="11"/>
    </row>
  </sheetData>
  <sheetProtection/>
  <mergeCells count="60">
    <mergeCell ref="E6:N6"/>
    <mergeCell ref="B16:H16"/>
    <mergeCell ref="B15:H15"/>
    <mergeCell ref="M7:N7"/>
    <mergeCell ref="K7:L7"/>
    <mergeCell ref="L9:L10"/>
    <mergeCell ref="I16:J16"/>
    <mergeCell ref="I15:J15"/>
    <mergeCell ref="B11:J11"/>
    <mergeCell ref="B14:J14"/>
    <mergeCell ref="A9:A10"/>
    <mergeCell ref="B9:J10"/>
    <mergeCell ref="B5:C5"/>
    <mergeCell ref="D5:K5"/>
    <mergeCell ref="B4:G4"/>
    <mergeCell ref="B6:D6"/>
    <mergeCell ref="H4:N4"/>
    <mergeCell ref="B7:G7"/>
    <mergeCell ref="N9:N10"/>
    <mergeCell ref="M5:N5"/>
    <mergeCell ref="L22:N22"/>
    <mergeCell ref="H22:K22"/>
    <mergeCell ref="H21:K21"/>
    <mergeCell ref="B21:G21"/>
    <mergeCell ref="B22:G22"/>
    <mergeCell ref="L21:N21"/>
    <mergeCell ref="B17:H17"/>
    <mergeCell ref="B18:H18"/>
    <mergeCell ref="I17:J17"/>
    <mergeCell ref="I18:J18"/>
    <mergeCell ref="B13:J13"/>
    <mergeCell ref="B12:J12"/>
    <mergeCell ref="H25:K25"/>
    <mergeCell ref="B25:G25"/>
    <mergeCell ref="B24:G24"/>
    <mergeCell ref="H26:K26"/>
    <mergeCell ref="H27:K27"/>
    <mergeCell ref="H23:K23"/>
    <mergeCell ref="B23:G23"/>
    <mergeCell ref="B26:G26"/>
    <mergeCell ref="H29:K29"/>
    <mergeCell ref="H28:K28"/>
    <mergeCell ref="B27:G27"/>
    <mergeCell ref="B29:G29"/>
    <mergeCell ref="B28:G28"/>
    <mergeCell ref="A19:L19"/>
    <mergeCell ref="A20:K20"/>
    <mergeCell ref="L23:N23"/>
    <mergeCell ref="L25:N25"/>
    <mergeCell ref="H24:K24"/>
    <mergeCell ref="A3:N3"/>
    <mergeCell ref="A1:N1"/>
    <mergeCell ref="L27:N27"/>
    <mergeCell ref="L28:N28"/>
    <mergeCell ref="L29:N29"/>
    <mergeCell ref="B34:G34"/>
    <mergeCell ref="H34:K34"/>
    <mergeCell ref="B33:G33"/>
    <mergeCell ref="H33:K33"/>
    <mergeCell ref="L24:N24"/>
  </mergeCells>
  <printOptions/>
  <pageMargins left="0.7874015748031497" right="0.5118110236220472" top="0.984251968503937" bottom="0.7874015748031497" header="0.5905511811023623" footer="0.3937007874015748"/>
  <pageSetup fitToHeight="0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K33"/>
  <sheetViews>
    <sheetView view="pageBreakPreview" zoomScaleSheetLayoutView="100" zoomScalePageLayoutView="0" workbookViewId="0" topLeftCell="A1">
      <selection activeCell="O22" sqref="O22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10.28125" style="1" customWidth="1"/>
    <col min="5" max="5" width="22.7109375" style="1" customWidth="1"/>
    <col min="6" max="6" width="15.5742187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6384" width="9.140625" style="1" customWidth="1"/>
  </cols>
  <sheetData>
    <row r="1" spans="1:11" ht="36" customHeight="1">
      <c r="A1" s="362" t="s">
        <v>225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ht="19.5" customHeight="1">
      <c r="K2" s="210" t="s">
        <v>224</v>
      </c>
    </row>
    <row r="3" spans="1:11" ht="24.75">
      <c r="A3" s="417" t="s">
        <v>223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ht="24">
      <c r="A4" s="400" t="str">
        <f>'ปร.4(ก)'!A2:B2</f>
        <v>งานซ่อมแซม</v>
      </c>
      <c r="B4" s="400"/>
      <c r="C4" s="400"/>
      <c r="D4" s="400"/>
      <c r="E4" s="401" t="str">
        <f>'ปร.4(ก)'!E2</f>
        <v>อาคารเรียนแบบ 216 ล. (ปรับปรุง 29)</v>
      </c>
      <c r="F4" s="401"/>
      <c r="G4" s="401"/>
      <c r="H4" s="401"/>
      <c r="I4" s="401"/>
      <c r="J4" s="401"/>
      <c r="K4" s="401"/>
    </row>
    <row r="5" spans="1:11" ht="24">
      <c r="A5" s="32" t="s">
        <v>68</v>
      </c>
      <c r="B5" s="386" t="str">
        <f>'ปร.4(ก)'!B3</f>
        <v>โรงเรียน ......................................................................................................................................</v>
      </c>
      <c r="C5" s="386"/>
      <c r="D5" s="386"/>
      <c r="E5" s="386"/>
      <c r="F5" s="386"/>
      <c r="G5" s="448" t="s">
        <v>8</v>
      </c>
      <c r="H5" s="448"/>
      <c r="I5" s="386" t="str">
        <f>'ปร.4(ก)'!J3</f>
        <v> ......................................................................................</v>
      </c>
      <c r="J5" s="386"/>
      <c r="K5" s="386"/>
    </row>
    <row r="6" spans="1:11" ht="24">
      <c r="A6" s="398" t="s">
        <v>0</v>
      </c>
      <c r="B6" s="398"/>
      <c r="C6" s="386" t="str">
        <f>'ปร.5'!E6</f>
        <v>โรงเรียน ....................................................................................</v>
      </c>
      <c r="D6" s="386"/>
      <c r="E6" s="386"/>
      <c r="F6" s="386"/>
      <c r="G6" s="386"/>
      <c r="H6" s="386"/>
      <c r="I6" s="386"/>
      <c r="J6" s="386"/>
      <c r="K6" s="386"/>
    </row>
    <row r="7" spans="1:11" ht="24">
      <c r="A7" s="386" t="s">
        <v>76</v>
      </c>
      <c r="B7" s="386"/>
      <c r="C7" s="386"/>
      <c r="D7" s="386"/>
      <c r="E7" s="386"/>
      <c r="F7" s="386"/>
      <c r="G7" s="386" t="s">
        <v>11</v>
      </c>
      <c r="H7" s="386"/>
      <c r="I7" s="406">
        <v>9</v>
      </c>
      <c r="J7" s="406"/>
      <c r="K7" s="38" t="s">
        <v>12</v>
      </c>
    </row>
    <row r="8" spans="1:11" ht="24">
      <c r="A8" s="386" t="s">
        <v>1</v>
      </c>
      <c r="B8" s="386"/>
      <c r="C8" s="386"/>
      <c r="D8" s="386"/>
      <c r="E8" s="48" t="str">
        <f>'ปร.4(ก)'!K4</f>
        <v> .........................................................</v>
      </c>
      <c r="F8" s="38"/>
      <c r="G8" s="386"/>
      <c r="H8" s="386"/>
      <c r="I8" s="386"/>
      <c r="J8" s="449"/>
      <c r="K8" s="449"/>
    </row>
    <row r="9" spans="1:11" ht="12" customHeight="1" thickBot="1">
      <c r="A9" s="453"/>
      <c r="B9" s="453"/>
      <c r="C9" s="453"/>
      <c r="D9" s="453"/>
      <c r="E9" s="453"/>
      <c r="F9" s="453"/>
      <c r="G9" s="453"/>
      <c r="H9" s="453"/>
      <c r="I9" s="453"/>
      <c r="J9" s="453"/>
      <c r="K9" s="453"/>
    </row>
    <row r="10" spans="1:11" ht="21.75" customHeight="1" thickTop="1">
      <c r="A10" s="446" t="s">
        <v>2</v>
      </c>
      <c r="B10" s="392" t="s">
        <v>3</v>
      </c>
      <c r="C10" s="393"/>
      <c r="D10" s="393"/>
      <c r="E10" s="393"/>
      <c r="F10" s="393"/>
      <c r="G10" s="394"/>
      <c r="H10" s="418" t="s">
        <v>23</v>
      </c>
      <c r="I10" s="419"/>
      <c r="J10" s="420"/>
      <c r="K10" s="446" t="s">
        <v>4</v>
      </c>
    </row>
    <row r="11" spans="1:11" ht="21.75" customHeight="1" thickBot="1">
      <c r="A11" s="447"/>
      <c r="B11" s="395"/>
      <c r="C11" s="396"/>
      <c r="D11" s="396"/>
      <c r="E11" s="396"/>
      <c r="F11" s="396"/>
      <c r="G11" s="397"/>
      <c r="H11" s="421" t="s">
        <v>24</v>
      </c>
      <c r="I11" s="422"/>
      <c r="J11" s="423"/>
      <c r="K11" s="447"/>
    </row>
    <row r="12" spans="1:11" ht="24.75" thickTop="1">
      <c r="A12" s="17"/>
      <c r="B12" s="441" t="s">
        <v>6</v>
      </c>
      <c r="C12" s="442"/>
      <c r="D12" s="442"/>
      <c r="E12" s="442"/>
      <c r="F12" s="442"/>
      <c r="G12" s="443"/>
      <c r="H12" s="450"/>
      <c r="I12" s="451"/>
      <c r="J12" s="452"/>
      <c r="K12" s="17"/>
    </row>
    <row r="13" spans="1:11" ht="24">
      <c r="A13" s="56">
        <f>A12+1</f>
        <v>1</v>
      </c>
      <c r="B13" s="385" t="s">
        <v>219</v>
      </c>
      <c r="C13" s="386"/>
      <c r="D13" s="386"/>
      <c r="E13" s="386"/>
      <c r="F13" s="386"/>
      <c r="G13" s="387"/>
      <c r="H13" s="424">
        <f>'ปร.5'!M20</f>
        <v>3732000</v>
      </c>
      <c r="I13" s="425"/>
      <c r="J13" s="426"/>
      <c r="K13" s="18"/>
    </row>
    <row r="14" spans="1:11" ht="24">
      <c r="A14" s="56"/>
      <c r="B14" s="385"/>
      <c r="C14" s="386"/>
      <c r="D14" s="386"/>
      <c r="E14" s="386"/>
      <c r="F14" s="386"/>
      <c r="G14" s="387"/>
      <c r="H14" s="424"/>
      <c r="I14" s="425"/>
      <c r="J14" s="426"/>
      <c r="K14" s="18"/>
    </row>
    <row r="15" spans="1:11" ht="24">
      <c r="A15" s="56"/>
      <c r="B15" s="385"/>
      <c r="C15" s="386"/>
      <c r="D15" s="386"/>
      <c r="E15" s="386"/>
      <c r="F15" s="386"/>
      <c r="G15" s="387"/>
      <c r="H15" s="424"/>
      <c r="I15" s="425"/>
      <c r="J15" s="426"/>
      <c r="K15" s="18"/>
    </row>
    <row r="16" spans="1:11" ht="24">
      <c r="A16" s="21"/>
      <c r="B16" s="444"/>
      <c r="C16" s="406"/>
      <c r="D16" s="406"/>
      <c r="E16" s="406"/>
      <c r="F16" s="406"/>
      <c r="G16" s="445"/>
      <c r="H16" s="424"/>
      <c r="I16" s="425"/>
      <c r="J16" s="426"/>
      <c r="K16" s="18"/>
    </row>
    <row r="17" spans="1:11" ht="24">
      <c r="A17" s="21"/>
      <c r="B17" s="444"/>
      <c r="C17" s="406"/>
      <c r="D17" s="406"/>
      <c r="E17" s="406"/>
      <c r="F17" s="406"/>
      <c r="G17" s="445"/>
      <c r="H17" s="424"/>
      <c r="I17" s="425"/>
      <c r="J17" s="426"/>
      <c r="K17" s="18"/>
    </row>
    <row r="18" spans="1:11" ht="24">
      <c r="A18" s="21"/>
      <c r="B18" s="444"/>
      <c r="C18" s="406"/>
      <c r="D18" s="406"/>
      <c r="E18" s="406"/>
      <c r="F18" s="406"/>
      <c r="G18" s="445"/>
      <c r="H18" s="424"/>
      <c r="I18" s="425"/>
      <c r="J18" s="426"/>
      <c r="K18" s="18"/>
    </row>
    <row r="19" spans="1:11" ht="24.75" thickBot="1">
      <c r="A19" s="54"/>
      <c r="B19" s="427"/>
      <c r="C19" s="428"/>
      <c r="D19" s="428"/>
      <c r="E19" s="428"/>
      <c r="F19" s="428"/>
      <c r="G19" s="429"/>
      <c r="H19" s="430"/>
      <c r="I19" s="431"/>
      <c r="J19" s="432"/>
      <c r="K19" s="39"/>
    </row>
    <row r="20" spans="1:11" ht="25.5" thickBot="1" thickTop="1">
      <c r="A20" s="440" t="s">
        <v>6</v>
      </c>
      <c r="B20" s="369" t="s">
        <v>221</v>
      </c>
      <c r="C20" s="370"/>
      <c r="D20" s="370"/>
      <c r="E20" s="370"/>
      <c r="F20" s="370"/>
      <c r="G20" s="371"/>
      <c r="H20" s="435">
        <f>SUM(H13:H19)</f>
        <v>3732000</v>
      </c>
      <c r="I20" s="436"/>
      <c r="J20" s="437"/>
      <c r="K20" s="65" t="s">
        <v>9</v>
      </c>
    </row>
    <row r="21" spans="1:11" ht="25.5" thickBot="1" thickTop="1">
      <c r="A21" s="391"/>
      <c r="B21" s="372" t="str">
        <f>"("&amp;_xlfn.BAHTTEXT(H20)&amp;")"</f>
        <v>(สามล้านเจ็ดแสนสามหมื่นสองพันบาทถ้วน)</v>
      </c>
      <c r="C21" s="373"/>
      <c r="D21" s="373"/>
      <c r="E21" s="373"/>
      <c r="F21" s="373"/>
      <c r="G21" s="373"/>
      <c r="H21" s="373"/>
      <c r="I21" s="373"/>
      <c r="J21" s="373"/>
      <c r="K21" s="55"/>
    </row>
    <row r="22" spans="2:11" ht="31.5" customHeight="1" thickTop="1">
      <c r="B22" s="433"/>
      <c r="C22" s="433"/>
      <c r="D22" s="433"/>
      <c r="E22" s="434"/>
      <c r="F22" s="434"/>
      <c r="G22" s="61"/>
      <c r="H22" s="434"/>
      <c r="I22" s="434"/>
      <c r="J22" s="434"/>
      <c r="K22" s="434"/>
    </row>
    <row r="23" spans="1:11" s="26" customFormat="1" ht="24">
      <c r="A23" s="367" t="s">
        <v>201</v>
      </c>
      <c r="B23" s="367"/>
      <c r="C23" s="367"/>
      <c r="D23" s="367"/>
      <c r="E23" s="368" t="s">
        <v>211</v>
      </c>
      <c r="F23" s="368"/>
      <c r="G23" s="204" t="s">
        <v>212</v>
      </c>
      <c r="H23" s="205"/>
      <c r="I23" s="64"/>
      <c r="J23" s="64"/>
      <c r="K23" s="5"/>
    </row>
    <row r="24" spans="1:11" ht="30" customHeight="1">
      <c r="A24" s="206"/>
      <c r="B24" s="439"/>
      <c r="C24" s="439"/>
      <c r="D24" s="439"/>
      <c r="E24" s="438" t="s">
        <v>213</v>
      </c>
      <c r="F24" s="438"/>
      <c r="G24" s="438"/>
      <c r="H24" s="438"/>
      <c r="I24" s="63"/>
      <c r="J24" s="63"/>
      <c r="K24" s="5"/>
    </row>
    <row r="25" spans="1:11" ht="24">
      <c r="A25" s="367" t="s">
        <v>204</v>
      </c>
      <c r="B25" s="367"/>
      <c r="C25" s="367"/>
      <c r="D25" s="367"/>
      <c r="E25" s="368" t="s">
        <v>211</v>
      </c>
      <c r="F25" s="368"/>
      <c r="G25" s="63" t="s">
        <v>205</v>
      </c>
      <c r="H25" s="5"/>
      <c r="I25" s="64"/>
      <c r="J25" s="64"/>
      <c r="K25" s="5"/>
    </row>
    <row r="26" spans="1:11" ht="24">
      <c r="A26" s="5"/>
      <c r="B26" s="388"/>
      <c r="C26" s="388"/>
      <c r="D26" s="388"/>
      <c r="E26" s="438" t="s">
        <v>213</v>
      </c>
      <c r="F26" s="438"/>
      <c r="G26" s="64"/>
      <c r="H26" s="5"/>
      <c r="I26" s="63"/>
      <c r="J26" s="63"/>
      <c r="K26" s="5"/>
    </row>
    <row r="27" spans="1:11" ht="30" customHeight="1">
      <c r="A27" s="367" t="s">
        <v>204</v>
      </c>
      <c r="B27" s="367"/>
      <c r="C27" s="367"/>
      <c r="D27" s="367"/>
      <c r="E27" s="368" t="s">
        <v>211</v>
      </c>
      <c r="F27" s="368"/>
      <c r="G27" s="455" t="s">
        <v>214</v>
      </c>
      <c r="H27" s="455"/>
      <c r="I27" s="455"/>
      <c r="J27" s="455"/>
      <c r="K27" s="455"/>
    </row>
    <row r="28" spans="1:11" ht="24">
      <c r="A28" s="5"/>
      <c r="B28" s="388"/>
      <c r="C28" s="388"/>
      <c r="D28" s="388"/>
      <c r="E28" s="438" t="s">
        <v>213</v>
      </c>
      <c r="F28" s="438"/>
      <c r="G28" s="363"/>
      <c r="H28" s="363"/>
      <c r="I28" s="363"/>
      <c r="J28" s="363"/>
      <c r="K28" s="363"/>
    </row>
    <row r="29" spans="1:11" ht="30" customHeight="1">
      <c r="A29" s="367" t="s">
        <v>207</v>
      </c>
      <c r="B29" s="367"/>
      <c r="C29" s="367"/>
      <c r="D29" s="367"/>
      <c r="E29" s="368" t="s">
        <v>211</v>
      </c>
      <c r="F29" s="368"/>
      <c r="G29" s="455" t="s">
        <v>208</v>
      </c>
      <c r="H29" s="455"/>
      <c r="I29" s="455"/>
      <c r="J29" s="455"/>
      <c r="K29" s="455"/>
    </row>
    <row r="30" spans="1:11" ht="24">
      <c r="A30" s="5"/>
      <c r="B30" s="388"/>
      <c r="C30" s="388"/>
      <c r="D30" s="388"/>
      <c r="E30" s="438" t="s">
        <v>213</v>
      </c>
      <c r="F30" s="438"/>
      <c r="G30" s="363"/>
      <c r="H30" s="363"/>
      <c r="I30" s="363"/>
      <c r="J30" s="363"/>
      <c r="K30" s="363"/>
    </row>
    <row r="31" spans="1:11" ht="30" customHeight="1">
      <c r="A31" s="5"/>
      <c r="B31" s="178"/>
      <c r="C31" s="178"/>
      <c r="D31" s="178"/>
      <c r="E31" s="62"/>
      <c r="F31" s="62"/>
      <c r="G31" s="207"/>
      <c r="H31" s="207"/>
      <c r="I31" s="207"/>
      <c r="J31" s="207"/>
      <c r="K31" s="207"/>
    </row>
    <row r="32" spans="1:11" ht="30" customHeight="1">
      <c r="A32" s="454" t="s">
        <v>215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</row>
    <row r="33" spans="2:11" ht="24">
      <c r="B33" s="367" t="s">
        <v>216</v>
      </c>
      <c r="C33" s="367"/>
      <c r="D33" s="367"/>
      <c r="E33" s="367"/>
      <c r="F33" s="367"/>
      <c r="G33" s="367"/>
      <c r="H33" s="367"/>
      <c r="I33" s="367"/>
      <c r="J33" s="367"/>
      <c r="K33" s="367"/>
    </row>
  </sheetData>
  <sheetProtection/>
  <mergeCells count="67">
    <mergeCell ref="A32:K32"/>
    <mergeCell ref="B33:K33"/>
    <mergeCell ref="A27:D27"/>
    <mergeCell ref="G27:K27"/>
    <mergeCell ref="G28:K28"/>
    <mergeCell ref="A29:D29"/>
    <mergeCell ref="G29:K29"/>
    <mergeCell ref="G30:K30"/>
    <mergeCell ref="B30:D30"/>
    <mergeCell ref="B28:D28"/>
    <mergeCell ref="A4:D4"/>
    <mergeCell ref="B5:F5"/>
    <mergeCell ref="A7:F7"/>
    <mergeCell ref="B13:G13"/>
    <mergeCell ref="H12:J12"/>
    <mergeCell ref="H15:J15"/>
    <mergeCell ref="A6:B6"/>
    <mergeCell ref="A9:K9"/>
    <mergeCell ref="C6:K6"/>
    <mergeCell ref="E23:F23"/>
    <mergeCell ref="B16:G16"/>
    <mergeCell ref="H16:J16"/>
    <mergeCell ref="B17:G17"/>
    <mergeCell ref="H17:J17"/>
    <mergeCell ref="A23:D23"/>
    <mergeCell ref="A10:A11"/>
    <mergeCell ref="K10:K11"/>
    <mergeCell ref="A8:D8"/>
    <mergeCell ref="G5:H5"/>
    <mergeCell ref="I5:K5"/>
    <mergeCell ref="G7:H7"/>
    <mergeCell ref="I7:J7"/>
    <mergeCell ref="J8:K8"/>
    <mergeCell ref="B10:G11"/>
    <mergeCell ref="G8:I8"/>
    <mergeCell ref="B26:D26"/>
    <mergeCell ref="E26:F26"/>
    <mergeCell ref="E30:F30"/>
    <mergeCell ref="E27:F27"/>
    <mergeCell ref="E28:F28"/>
    <mergeCell ref="E29:F29"/>
    <mergeCell ref="B14:G14"/>
    <mergeCell ref="B15:G15"/>
    <mergeCell ref="H14:J14"/>
    <mergeCell ref="H18:J18"/>
    <mergeCell ref="B12:G12"/>
    <mergeCell ref="B18:G18"/>
    <mergeCell ref="E25:F25"/>
    <mergeCell ref="B22:D22"/>
    <mergeCell ref="E22:F22"/>
    <mergeCell ref="H20:J20"/>
    <mergeCell ref="G24:H24"/>
    <mergeCell ref="A25:D25"/>
    <mergeCell ref="E24:F24"/>
    <mergeCell ref="B24:D24"/>
    <mergeCell ref="A20:A21"/>
    <mergeCell ref="H22:K22"/>
    <mergeCell ref="A1:K1"/>
    <mergeCell ref="A3:K3"/>
    <mergeCell ref="H10:J10"/>
    <mergeCell ref="H11:J11"/>
    <mergeCell ref="H13:J13"/>
    <mergeCell ref="B21:J21"/>
    <mergeCell ref="B20:G20"/>
    <mergeCell ref="B19:G19"/>
    <mergeCell ref="H19:J19"/>
    <mergeCell ref="E4:K4"/>
  </mergeCells>
  <printOptions/>
  <pageMargins left="0.7874015748031497" right="0.5118110236220472" top="0.984251968503937" bottom="0.7874015748031497" header="0.5511811023622047" footer="0.5118110236220472"/>
  <pageSetup fitToHeight="0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6"/>
  <sheetViews>
    <sheetView view="pageBreakPreview" zoomScaleNormal="90" zoomScaleSheetLayoutView="100" zoomScalePageLayoutView="0" workbookViewId="0" topLeftCell="A1">
      <selection activeCell="M40" sqref="M40"/>
    </sheetView>
  </sheetViews>
  <sheetFormatPr defaultColWidth="10.28125" defaultRowHeight="12.75"/>
  <cols>
    <col min="1" max="1" width="9.140625" style="69" customWidth="1"/>
    <col min="2" max="2" width="4.140625" style="69" customWidth="1"/>
    <col min="3" max="3" width="7.7109375" style="69" customWidth="1"/>
    <col min="4" max="4" width="4.140625" style="69" customWidth="1"/>
    <col min="5" max="5" width="13.140625" style="69" customWidth="1"/>
    <col min="6" max="6" width="6.7109375" style="69" customWidth="1"/>
    <col min="7" max="7" width="13.140625" style="69" customWidth="1"/>
    <col min="8" max="8" width="3.140625" style="69" customWidth="1"/>
    <col min="9" max="9" width="12.7109375" style="69" customWidth="1"/>
    <col min="10" max="10" width="8.7109375" style="78" customWidth="1"/>
    <col min="11" max="11" width="8.00390625" style="69" customWidth="1"/>
    <col min="12" max="12" width="8.28125" style="69" customWidth="1"/>
    <col min="13" max="13" width="12.8515625" style="69" customWidth="1"/>
    <col min="14" max="15" width="10.28125" style="69" hidden="1" customWidth="1"/>
    <col min="16" max="16" width="20.8515625" style="69" hidden="1" customWidth="1"/>
    <col min="17" max="17" width="13.28125" style="69" hidden="1" customWidth="1"/>
    <col min="18" max="20" width="10.28125" style="69" hidden="1" customWidth="1"/>
    <col min="21" max="21" width="23.00390625" style="123" hidden="1" customWidth="1"/>
    <col min="22" max="23" width="10.28125" style="69" hidden="1" customWidth="1"/>
    <col min="24" max="24" width="23.140625" style="69" hidden="1" customWidth="1"/>
    <col min="25" max="25" width="16.421875" style="69" hidden="1" customWidth="1"/>
    <col min="26" max="26" width="0.2890625" style="69" customWidth="1"/>
    <col min="27" max="29" width="10.28125" style="69" customWidth="1"/>
    <col min="30" max="16384" width="10.28125" style="69" customWidth="1"/>
  </cols>
  <sheetData>
    <row r="1" spans="1:12" ht="20.25" customHeight="1">
      <c r="A1" s="456" t="s">
        <v>225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</row>
    <row r="2" spans="1:12" ht="1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5" ht="27" customHeight="1">
      <c r="A3" s="500" t="s">
        <v>45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68"/>
      <c r="N3" s="68"/>
      <c r="O3" s="68"/>
    </row>
    <row r="4" spans="1:21" s="71" customFormat="1" ht="24">
      <c r="A4" s="83" t="str">
        <f>+'ปร.6'!A4</f>
        <v>งานซ่อมแซม</v>
      </c>
      <c r="B4" s="84"/>
      <c r="C4" s="85" t="str">
        <f>'ปร.4(ก)'!E2</f>
        <v>อาคารเรียนแบบ 216 ล. (ปรับปรุง 29)</v>
      </c>
      <c r="D4" s="84"/>
      <c r="E4" s="84"/>
      <c r="F4" s="84"/>
      <c r="G4" s="84"/>
      <c r="H4" s="84"/>
      <c r="I4" s="84"/>
      <c r="J4" s="84"/>
      <c r="K4" s="84"/>
      <c r="L4" s="84"/>
      <c r="M4" s="66"/>
      <c r="N4" s="70"/>
      <c r="O4" s="66"/>
      <c r="P4" s="85"/>
      <c r="Q4" s="72"/>
      <c r="U4" s="124"/>
    </row>
    <row r="5" spans="1:21" s="71" customFormat="1" ht="24">
      <c r="A5" s="83" t="s">
        <v>70</v>
      </c>
      <c r="B5" s="84"/>
      <c r="C5" s="501" t="str">
        <f>'ปร.4(ก)'!B3</f>
        <v>โรงเรียน ......................................................................................................................................</v>
      </c>
      <c r="D5" s="501"/>
      <c r="E5" s="501"/>
      <c r="F5" s="501"/>
      <c r="G5" s="501"/>
      <c r="H5" s="501"/>
      <c r="I5" s="501"/>
      <c r="J5" s="198" t="s">
        <v>199</v>
      </c>
      <c r="K5" s="501" t="str">
        <f>'ปร.4(ก)'!J3</f>
        <v> ......................................................................................</v>
      </c>
      <c r="L5" s="501"/>
      <c r="M5" s="66"/>
      <c r="N5" s="125"/>
      <c r="O5" s="67"/>
      <c r="Q5" s="72"/>
      <c r="U5" s="124"/>
    </row>
    <row r="6" spans="1:21" s="71" customFormat="1" ht="24">
      <c r="A6" s="83" t="s">
        <v>0</v>
      </c>
      <c r="B6" s="86"/>
      <c r="C6" s="503" t="s">
        <v>222</v>
      </c>
      <c r="D6" s="503"/>
      <c r="E6" s="503"/>
      <c r="F6" s="503"/>
      <c r="G6" s="503"/>
      <c r="H6" s="503"/>
      <c r="I6" s="503"/>
      <c r="J6" s="503"/>
      <c r="K6" s="503"/>
      <c r="L6" s="87"/>
      <c r="M6" s="66"/>
      <c r="N6" s="70"/>
      <c r="O6" s="66"/>
      <c r="Q6" s="72"/>
      <c r="U6" s="124"/>
    </row>
    <row r="7" spans="1:21" s="71" customFormat="1" ht="9.75" customHeight="1" thickBot="1">
      <c r="A7" s="502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66"/>
      <c r="N7" s="70"/>
      <c r="O7" s="66"/>
      <c r="Q7" s="72"/>
      <c r="U7" s="124"/>
    </row>
    <row r="8" spans="1:12" ht="21.75" customHeight="1">
      <c r="A8" s="494" t="s">
        <v>5</v>
      </c>
      <c r="B8" s="495"/>
      <c r="C8" s="495"/>
      <c r="D8" s="495"/>
      <c r="E8" s="495"/>
      <c r="F8" s="495"/>
      <c r="G8" s="495"/>
      <c r="H8" s="495"/>
      <c r="I8" s="495"/>
      <c r="J8" s="495"/>
      <c r="K8" s="88" t="s">
        <v>33</v>
      </c>
      <c r="L8" s="498" t="s">
        <v>34</v>
      </c>
    </row>
    <row r="9" spans="1:25" ht="21.75" customHeight="1" thickBot="1">
      <c r="A9" s="496"/>
      <c r="B9" s="497"/>
      <c r="C9" s="497"/>
      <c r="D9" s="497"/>
      <c r="E9" s="497"/>
      <c r="F9" s="497"/>
      <c r="G9" s="497"/>
      <c r="H9" s="497"/>
      <c r="I9" s="497"/>
      <c r="J9" s="497"/>
      <c r="K9" s="89" t="s">
        <v>35</v>
      </c>
      <c r="L9" s="499"/>
      <c r="U9" s="123">
        <v>0</v>
      </c>
      <c r="V9" s="69">
        <f>V10</f>
        <v>1.3074</v>
      </c>
      <c r="X9" s="126">
        <v>0</v>
      </c>
      <c r="Y9" s="127">
        <v>500000</v>
      </c>
    </row>
    <row r="10" spans="1:25" ht="24.75" thickBot="1">
      <c r="A10" s="492"/>
      <c r="B10" s="471" t="s">
        <v>71</v>
      </c>
      <c r="C10" s="471"/>
      <c r="D10" s="471"/>
      <c r="E10" s="471"/>
      <c r="F10" s="471"/>
      <c r="G10" s="471"/>
      <c r="H10" s="471"/>
      <c r="I10" s="471"/>
      <c r="J10" s="90">
        <v>0</v>
      </c>
      <c r="K10" s="91" t="s">
        <v>36</v>
      </c>
      <c r="L10" s="131">
        <f aca="true" t="shared" si="0" ref="L10:L33">V10</f>
        <v>1.3074</v>
      </c>
      <c r="P10" s="128">
        <f>+Sheet1!G2</f>
        <v>2865142</v>
      </c>
      <c r="Q10" s="73"/>
      <c r="U10" s="129">
        <v>500000</v>
      </c>
      <c r="V10" s="130">
        <f>+Sheet1!H6</f>
        <v>1.3074</v>
      </c>
      <c r="X10" s="127">
        <v>500000</v>
      </c>
      <c r="Y10" s="127">
        <v>1000000</v>
      </c>
    </row>
    <row r="11" spans="1:25" ht="24.75" thickBot="1">
      <c r="A11" s="492"/>
      <c r="B11" s="471" t="s">
        <v>72</v>
      </c>
      <c r="C11" s="471"/>
      <c r="D11" s="471"/>
      <c r="E11" s="471"/>
      <c r="F11" s="471"/>
      <c r="G11" s="471"/>
      <c r="H11" s="471"/>
      <c r="I11" s="471"/>
      <c r="J11" s="90">
        <v>0</v>
      </c>
      <c r="K11" s="92">
        <v>1</v>
      </c>
      <c r="L11" s="131">
        <f t="shared" si="0"/>
        <v>1.305</v>
      </c>
      <c r="U11" s="132">
        <v>1000000</v>
      </c>
      <c r="V11" s="133">
        <f>+Sheet1!H7</f>
        <v>1.305</v>
      </c>
      <c r="X11" s="127">
        <v>1000000</v>
      </c>
      <c r="Y11" s="127">
        <v>2000000</v>
      </c>
    </row>
    <row r="12" spans="1:25" s="74" customFormat="1" ht="24.75" thickBot="1">
      <c r="A12" s="492"/>
      <c r="B12" s="471" t="s">
        <v>73</v>
      </c>
      <c r="C12" s="471"/>
      <c r="D12" s="471"/>
      <c r="E12" s="471"/>
      <c r="F12" s="471"/>
      <c r="G12" s="471"/>
      <c r="H12" s="471"/>
      <c r="I12" s="471"/>
      <c r="J12" s="90">
        <v>0.06</v>
      </c>
      <c r="K12" s="92">
        <v>2</v>
      </c>
      <c r="L12" s="131">
        <f t="shared" si="0"/>
        <v>1.3035</v>
      </c>
      <c r="N12" s="134"/>
      <c r="O12" s="135" t="s">
        <v>53</v>
      </c>
      <c r="P12" s="136">
        <f>P10</f>
        <v>2865142</v>
      </c>
      <c r="Q12" s="69"/>
      <c r="S12" s="75"/>
      <c r="U12" s="132">
        <v>2000000</v>
      </c>
      <c r="V12" s="137">
        <f>+Sheet1!H8</f>
        <v>1.3035</v>
      </c>
      <c r="X12" s="127">
        <v>2000000</v>
      </c>
      <c r="Y12" s="127">
        <v>5000000</v>
      </c>
    </row>
    <row r="13" spans="1:25" s="74" customFormat="1" ht="24.75" thickBot="1">
      <c r="A13" s="493"/>
      <c r="B13" s="472" t="s">
        <v>74</v>
      </c>
      <c r="C13" s="472"/>
      <c r="D13" s="472"/>
      <c r="E13" s="472"/>
      <c r="F13" s="472"/>
      <c r="G13" s="472"/>
      <c r="H13" s="472"/>
      <c r="I13" s="472"/>
      <c r="J13" s="90">
        <v>0.07</v>
      </c>
      <c r="K13" s="92">
        <v>5</v>
      </c>
      <c r="L13" s="131">
        <f t="shared" si="0"/>
        <v>1.3003</v>
      </c>
      <c r="N13" s="134"/>
      <c r="O13" s="138" t="s">
        <v>55</v>
      </c>
      <c r="P13" s="139">
        <f>VLOOKUP(P10,U9:V33,1)</f>
        <v>2000000</v>
      </c>
      <c r="Q13" s="140" t="s">
        <v>57</v>
      </c>
      <c r="R13" s="141">
        <f>VLOOKUP(P13,U9:V33,2)</f>
        <v>1.3035</v>
      </c>
      <c r="U13" s="132">
        <v>5000000</v>
      </c>
      <c r="V13" s="133">
        <f>+Sheet1!H9</f>
        <v>1.3003</v>
      </c>
      <c r="X13" s="127">
        <v>5000000</v>
      </c>
      <c r="Y13" s="142">
        <v>10000000</v>
      </c>
    </row>
    <row r="14" spans="1:25" s="74" customFormat="1" ht="21.75" customHeight="1" thickBot="1">
      <c r="A14" s="473" t="s">
        <v>37</v>
      </c>
      <c r="B14" s="474"/>
      <c r="C14" s="474"/>
      <c r="D14" s="474"/>
      <c r="E14" s="474"/>
      <c r="F14" s="474"/>
      <c r="G14" s="474"/>
      <c r="H14" s="474"/>
      <c r="I14" s="474"/>
      <c r="J14" s="475"/>
      <c r="K14" s="93">
        <v>10</v>
      </c>
      <c r="L14" s="131">
        <f t="shared" si="0"/>
        <v>1.2943</v>
      </c>
      <c r="N14" s="134"/>
      <c r="O14" s="143" t="s">
        <v>56</v>
      </c>
      <c r="P14" s="144">
        <f>VLOOKUP(P13,X9:Y33,2)</f>
        <v>5000000</v>
      </c>
      <c r="Q14" s="145" t="s">
        <v>58</v>
      </c>
      <c r="R14" s="146">
        <f>VLOOKUP(P14,U9:V33,2)</f>
        <v>1.3003</v>
      </c>
      <c r="U14" s="147">
        <v>10000000</v>
      </c>
      <c r="V14" s="137">
        <f>+Sheet1!H10</f>
        <v>1.2943</v>
      </c>
      <c r="X14" s="142">
        <v>10000000</v>
      </c>
      <c r="Y14" s="142">
        <v>15000000</v>
      </c>
    </row>
    <row r="15" spans="1:25" s="74" customFormat="1" ht="21.75" customHeight="1">
      <c r="A15" s="476"/>
      <c r="B15" s="477"/>
      <c r="C15" s="477"/>
      <c r="D15" s="477"/>
      <c r="E15" s="477"/>
      <c r="F15" s="477"/>
      <c r="G15" s="477"/>
      <c r="H15" s="477"/>
      <c r="I15" s="477"/>
      <c r="J15" s="478"/>
      <c r="K15" s="93">
        <v>15</v>
      </c>
      <c r="L15" s="131">
        <f t="shared" si="0"/>
        <v>1.2594</v>
      </c>
      <c r="N15" s="69"/>
      <c r="Q15" s="69"/>
      <c r="U15" s="147">
        <v>15000000</v>
      </c>
      <c r="V15" s="133">
        <f>+Sheet1!H11</f>
        <v>1.2594</v>
      </c>
      <c r="X15" s="142">
        <v>15000000</v>
      </c>
      <c r="Y15" s="127">
        <v>20000000</v>
      </c>
    </row>
    <row r="16" spans="1:25" s="74" customFormat="1" ht="21.75" customHeight="1">
      <c r="A16" s="485" t="s">
        <v>46</v>
      </c>
      <c r="B16" s="486"/>
      <c r="C16" s="486"/>
      <c r="D16" s="486"/>
      <c r="E16" s="479" t="s">
        <v>48</v>
      </c>
      <c r="F16" s="491" t="s">
        <v>51</v>
      </c>
      <c r="G16" s="486"/>
      <c r="H16" s="486"/>
      <c r="I16" s="479" t="s">
        <v>47</v>
      </c>
      <c r="J16" s="482"/>
      <c r="K16" s="92">
        <v>20</v>
      </c>
      <c r="L16" s="131">
        <f t="shared" si="0"/>
        <v>1.2518</v>
      </c>
      <c r="N16" s="69"/>
      <c r="Q16" s="69"/>
      <c r="U16" s="132">
        <v>20000000</v>
      </c>
      <c r="V16" s="137">
        <f>+Sheet1!H12</f>
        <v>1.2518</v>
      </c>
      <c r="X16" s="127">
        <v>20000000</v>
      </c>
      <c r="Y16" s="127">
        <v>25000000</v>
      </c>
    </row>
    <row r="17" spans="1:25" s="74" customFormat="1" ht="21" customHeight="1">
      <c r="A17" s="487"/>
      <c r="B17" s="488"/>
      <c r="C17" s="488"/>
      <c r="D17" s="488"/>
      <c r="E17" s="480"/>
      <c r="F17" s="490"/>
      <c r="G17" s="490"/>
      <c r="H17" s="490"/>
      <c r="I17" s="480"/>
      <c r="J17" s="466"/>
      <c r="K17" s="92">
        <v>25</v>
      </c>
      <c r="L17" s="131">
        <f t="shared" si="0"/>
        <v>1.2248</v>
      </c>
      <c r="N17" s="69"/>
      <c r="Q17" s="69" t="s">
        <v>54</v>
      </c>
      <c r="U17" s="132">
        <v>25000000</v>
      </c>
      <c r="V17" s="133">
        <f>+Sheet1!H13</f>
        <v>1.2248</v>
      </c>
      <c r="X17" s="127">
        <v>25000000</v>
      </c>
      <c r="Y17" s="127">
        <v>30000000</v>
      </c>
    </row>
    <row r="18" spans="1:25" s="74" customFormat="1" ht="21" customHeight="1">
      <c r="A18" s="489"/>
      <c r="B18" s="490"/>
      <c r="C18" s="490"/>
      <c r="D18" s="490"/>
      <c r="E18" s="481"/>
      <c r="F18" s="484" t="s">
        <v>38</v>
      </c>
      <c r="G18" s="484"/>
      <c r="H18" s="484"/>
      <c r="I18" s="481"/>
      <c r="J18" s="483"/>
      <c r="K18" s="92">
        <v>30</v>
      </c>
      <c r="L18" s="131">
        <f t="shared" si="0"/>
        <v>1.2164</v>
      </c>
      <c r="N18" s="69"/>
      <c r="Q18" s="69"/>
      <c r="R18" s="74" t="s">
        <v>54</v>
      </c>
      <c r="U18" s="132">
        <v>30000000</v>
      </c>
      <c r="V18" s="137">
        <f>+Sheet1!H14</f>
        <v>1.2164</v>
      </c>
      <c r="X18" s="127">
        <v>30000000</v>
      </c>
      <c r="Y18" s="127">
        <v>40000000</v>
      </c>
    </row>
    <row r="19" spans="1:25" s="74" customFormat="1" ht="24.75" thickBot="1">
      <c r="A19" s="458" t="s">
        <v>59</v>
      </c>
      <c r="B19" s="95" t="s">
        <v>39</v>
      </c>
      <c r="C19" s="95"/>
      <c r="D19" s="95"/>
      <c r="E19" s="95"/>
      <c r="F19" s="95"/>
      <c r="G19" s="96" t="s">
        <v>60</v>
      </c>
      <c r="H19" s="461">
        <f>+Sheet1!G2</f>
        <v>2865142</v>
      </c>
      <c r="I19" s="462"/>
      <c r="J19" s="463"/>
      <c r="K19" s="92">
        <v>40</v>
      </c>
      <c r="L19" s="131">
        <f t="shared" si="0"/>
        <v>1.2161</v>
      </c>
      <c r="N19" s="69"/>
      <c r="Q19" s="69"/>
      <c r="U19" s="132">
        <v>40000000</v>
      </c>
      <c r="V19" s="133">
        <f>+Sheet1!H15</f>
        <v>1.2161</v>
      </c>
      <c r="X19" s="127">
        <v>40000000</v>
      </c>
      <c r="Y19" s="127">
        <v>50000000</v>
      </c>
    </row>
    <row r="20" spans="1:25" s="74" customFormat="1" ht="24.75" thickBot="1">
      <c r="A20" s="459"/>
      <c r="B20" s="98" t="s">
        <v>40</v>
      </c>
      <c r="C20" s="98"/>
      <c r="D20" s="98"/>
      <c r="E20" s="98"/>
      <c r="F20" s="98"/>
      <c r="G20" s="99" t="s">
        <v>60</v>
      </c>
      <c r="H20" s="464">
        <f>P13</f>
        <v>2000000</v>
      </c>
      <c r="I20" s="465"/>
      <c r="J20" s="466"/>
      <c r="K20" s="92">
        <v>50</v>
      </c>
      <c r="L20" s="131">
        <f t="shared" si="0"/>
        <v>1.2159</v>
      </c>
      <c r="N20" s="69"/>
      <c r="P20" s="148">
        <f>+(($C$25-$E$25)*($G$25-$I$25))/($E$26-$G$26)</f>
        <v>0.0009228181333333597</v>
      </c>
      <c r="Q20" s="69"/>
      <c r="U20" s="132">
        <v>50000000</v>
      </c>
      <c r="V20" s="137">
        <f>+Sheet1!H16</f>
        <v>1.2159</v>
      </c>
      <c r="X20" s="127">
        <v>50000000</v>
      </c>
      <c r="Y20" s="127">
        <v>60000000</v>
      </c>
    </row>
    <row r="21" spans="1:25" s="74" customFormat="1" ht="24.75" thickBot="1">
      <c r="A21" s="459"/>
      <c r="B21" s="98" t="s">
        <v>41</v>
      </c>
      <c r="C21" s="98"/>
      <c r="D21" s="98"/>
      <c r="E21" s="98"/>
      <c r="F21" s="98"/>
      <c r="G21" s="99" t="s">
        <v>60</v>
      </c>
      <c r="H21" s="464">
        <f>P14</f>
        <v>5000000</v>
      </c>
      <c r="I21" s="465"/>
      <c r="J21" s="466"/>
      <c r="K21" s="92">
        <v>60</v>
      </c>
      <c r="L21" s="131">
        <f t="shared" si="0"/>
        <v>1.2061</v>
      </c>
      <c r="N21" s="69"/>
      <c r="P21" s="149">
        <f>ROUNDDOWN(P20,4)</f>
        <v>0.0009</v>
      </c>
      <c r="Q21" s="150"/>
      <c r="U21" s="132">
        <v>60000000</v>
      </c>
      <c r="V21" s="133">
        <f>+Sheet1!H17</f>
        <v>1.2061</v>
      </c>
      <c r="X21" s="127">
        <v>60000000</v>
      </c>
      <c r="Y21" s="127">
        <v>70000000</v>
      </c>
    </row>
    <row r="22" spans="1:25" s="74" customFormat="1" ht="24.75" thickBot="1">
      <c r="A22" s="459"/>
      <c r="B22" s="98" t="s">
        <v>42</v>
      </c>
      <c r="C22" s="98"/>
      <c r="D22" s="98"/>
      <c r="E22" s="98"/>
      <c r="F22" s="98"/>
      <c r="G22" s="99" t="s">
        <v>60</v>
      </c>
      <c r="H22" s="467">
        <f>R13</f>
        <v>1.3035</v>
      </c>
      <c r="I22" s="467"/>
      <c r="J22" s="468"/>
      <c r="K22" s="92">
        <v>70</v>
      </c>
      <c r="L22" s="131">
        <f t="shared" si="0"/>
        <v>1.205</v>
      </c>
      <c r="N22" s="69"/>
      <c r="P22" s="151">
        <f>+A25-P21</f>
        <v>1.3026000000000002</v>
      </c>
      <c r="Q22" s="69"/>
      <c r="U22" s="132">
        <v>70000000</v>
      </c>
      <c r="V22" s="152">
        <f>+Sheet1!H18</f>
        <v>1.205</v>
      </c>
      <c r="X22" s="127">
        <v>70000000</v>
      </c>
      <c r="Y22" s="127">
        <v>80000000</v>
      </c>
    </row>
    <row r="23" spans="1:25" s="74" customFormat="1" ht="24">
      <c r="A23" s="460"/>
      <c r="B23" s="100" t="s">
        <v>43</v>
      </c>
      <c r="C23" s="100"/>
      <c r="D23" s="100"/>
      <c r="E23" s="100"/>
      <c r="F23" s="100"/>
      <c r="G23" s="101" t="s">
        <v>60</v>
      </c>
      <c r="H23" s="469">
        <f>R14</f>
        <v>1.3003</v>
      </c>
      <c r="I23" s="469"/>
      <c r="J23" s="470"/>
      <c r="K23" s="92">
        <v>80</v>
      </c>
      <c r="L23" s="131">
        <f t="shared" si="0"/>
        <v>1.205</v>
      </c>
      <c r="N23" s="69"/>
      <c r="Q23" s="153"/>
      <c r="U23" s="132">
        <v>80000000</v>
      </c>
      <c r="V23" s="133">
        <f>+Sheet1!H19</f>
        <v>1.205</v>
      </c>
      <c r="X23" s="127">
        <v>80000000</v>
      </c>
      <c r="Y23" s="127">
        <v>90000000</v>
      </c>
    </row>
    <row r="24" spans="1:25" s="74" customFormat="1" ht="24">
      <c r="A24" s="102"/>
      <c r="B24" s="103" t="s">
        <v>61</v>
      </c>
      <c r="C24" s="104"/>
      <c r="D24" s="104"/>
      <c r="E24" s="104"/>
      <c r="F24" s="104"/>
      <c r="G24" s="104"/>
      <c r="H24" s="104"/>
      <c r="I24" s="104"/>
      <c r="J24" s="105"/>
      <c r="K24" s="92">
        <v>90</v>
      </c>
      <c r="L24" s="131">
        <f t="shared" si="0"/>
        <v>1.2049</v>
      </c>
      <c r="N24" s="69"/>
      <c r="Q24" s="69"/>
      <c r="U24" s="132">
        <v>90000000</v>
      </c>
      <c r="V24" s="137">
        <f>+Sheet1!H20</f>
        <v>1.2049</v>
      </c>
      <c r="X24" s="127">
        <v>90000000</v>
      </c>
      <c r="Y24" s="127">
        <v>100000000</v>
      </c>
    </row>
    <row r="25" spans="1:25" s="74" customFormat="1" ht="24">
      <c r="A25" s="106">
        <f>R13</f>
        <v>1.3035</v>
      </c>
      <c r="B25" s="107" t="s">
        <v>67</v>
      </c>
      <c r="C25" s="108">
        <f>R13</f>
        <v>1.3035</v>
      </c>
      <c r="D25" s="108" t="s">
        <v>31</v>
      </c>
      <c r="E25" s="154">
        <f>R14</f>
        <v>1.3003</v>
      </c>
      <c r="F25" s="155" t="s">
        <v>64</v>
      </c>
      <c r="G25" s="155">
        <f>P12</f>
        <v>2865142</v>
      </c>
      <c r="H25" s="155" t="s">
        <v>31</v>
      </c>
      <c r="I25" s="109">
        <f>P13</f>
        <v>2000000</v>
      </c>
      <c r="J25" s="110" t="s">
        <v>63</v>
      </c>
      <c r="K25" s="92">
        <v>100</v>
      </c>
      <c r="L25" s="131">
        <f t="shared" si="0"/>
        <v>1.2049</v>
      </c>
      <c r="N25" s="69"/>
      <c r="U25" s="132">
        <v>100000000</v>
      </c>
      <c r="V25" s="133">
        <f>+Sheet1!H21</f>
        <v>1.2049</v>
      </c>
      <c r="X25" s="127">
        <v>100000000</v>
      </c>
      <c r="Y25" s="127">
        <v>150000000</v>
      </c>
    </row>
    <row r="26" spans="1:25" s="74" customFormat="1" ht="24">
      <c r="A26" s="97"/>
      <c r="B26" s="111"/>
      <c r="C26" s="111"/>
      <c r="D26" s="107" t="s">
        <v>62</v>
      </c>
      <c r="E26" s="112">
        <f>P14</f>
        <v>5000000</v>
      </c>
      <c r="F26" s="111" t="s">
        <v>31</v>
      </c>
      <c r="G26" s="112">
        <f>P13</f>
        <v>2000000</v>
      </c>
      <c r="H26" s="113" t="s">
        <v>63</v>
      </c>
      <c r="I26" s="111"/>
      <c r="J26" s="114"/>
      <c r="K26" s="92">
        <v>150</v>
      </c>
      <c r="L26" s="131">
        <f t="shared" si="0"/>
        <v>1.2023</v>
      </c>
      <c r="N26" s="69"/>
      <c r="Q26" s="69"/>
      <c r="U26" s="132">
        <v>150000000</v>
      </c>
      <c r="V26" s="137">
        <f>+Sheet1!H22</f>
        <v>1.2023</v>
      </c>
      <c r="X26" s="127">
        <v>150000000</v>
      </c>
      <c r="Y26" s="127">
        <v>200000000</v>
      </c>
    </row>
    <row r="27" spans="1:25" s="74" customFormat="1" ht="21.75" customHeight="1">
      <c r="A27" s="97"/>
      <c r="B27" s="115"/>
      <c r="C27" s="107"/>
      <c r="D27" s="107"/>
      <c r="E27" s="107"/>
      <c r="F27" s="116"/>
      <c r="G27" s="116"/>
      <c r="H27" s="116"/>
      <c r="I27" s="116"/>
      <c r="J27" s="117"/>
      <c r="K27" s="92">
        <v>200</v>
      </c>
      <c r="L27" s="131">
        <f t="shared" si="0"/>
        <v>1.2023</v>
      </c>
      <c r="N27" s="69"/>
      <c r="Q27" s="68"/>
      <c r="R27" s="76"/>
      <c r="U27" s="132">
        <v>200000000</v>
      </c>
      <c r="V27" s="133">
        <f>+Sheet1!H23</f>
        <v>1.2023</v>
      </c>
      <c r="X27" s="127">
        <v>200000000</v>
      </c>
      <c r="Y27" s="127">
        <v>250000000</v>
      </c>
    </row>
    <row r="28" spans="1:25" s="74" customFormat="1" ht="24">
      <c r="A28" s="97"/>
      <c r="B28" s="111"/>
      <c r="C28" s="118" t="s">
        <v>65</v>
      </c>
      <c r="D28" s="111"/>
      <c r="E28" s="111"/>
      <c r="F28" s="111"/>
      <c r="G28" s="112">
        <f>P10</f>
        <v>2865142</v>
      </c>
      <c r="H28" s="111"/>
      <c r="I28" s="113" t="s">
        <v>49</v>
      </c>
      <c r="J28" s="111"/>
      <c r="K28" s="92">
        <v>250</v>
      </c>
      <c r="L28" s="131">
        <f t="shared" si="0"/>
        <v>1.2013</v>
      </c>
      <c r="N28" s="69"/>
      <c r="Q28" s="68"/>
      <c r="R28" s="76"/>
      <c r="U28" s="132">
        <v>250000000</v>
      </c>
      <c r="V28" s="137">
        <f>+Sheet1!H24</f>
        <v>1.2013</v>
      </c>
      <c r="X28" s="127">
        <v>250000000</v>
      </c>
      <c r="Y28" s="127">
        <v>300000000</v>
      </c>
    </row>
    <row r="29" spans="1:25" s="74" customFormat="1" ht="24.75" thickBot="1">
      <c r="A29" s="97"/>
      <c r="B29" s="94"/>
      <c r="C29" s="118" t="s">
        <v>66</v>
      </c>
      <c r="D29" s="94"/>
      <c r="E29" s="94"/>
      <c r="F29" s="94"/>
      <c r="G29" s="119">
        <f>+P22</f>
        <v>1.3026000000000002</v>
      </c>
      <c r="H29" s="94"/>
      <c r="I29" s="94"/>
      <c r="J29" s="94"/>
      <c r="K29" s="92">
        <v>300</v>
      </c>
      <c r="L29" s="131">
        <f t="shared" si="0"/>
        <v>1.1951</v>
      </c>
      <c r="N29" s="69"/>
      <c r="Q29" s="68"/>
      <c r="R29" s="76"/>
      <c r="U29" s="132">
        <v>300000000</v>
      </c>
      <c r="V29" s="133">
        <f>+Sheet1!H25</f>
        <v>1.1951</v>
      </c>
      <c r="X29" s="127">
        <v>300000000</v>
      </c>
      <c r="Y29" s="127">
        <v>350000000</v>
      </c>
    </row>
    <row r="30" spans="1:25" s="74" customFormat="1" ht="24.75" thickTop="1">
      <c r="A30" s="97"/>
      <c r="B30" s="94"/>
      <c r="C30" s="94"/>
      <c r="D30" s="94"/>
      <c r="E30" s="94"/>
      <c r="F30" s="94"/>
      <c r="G30" s="94"/>
      <c r="H30" s="94"/>
      <c r="I30" s="94"/>
      <c r="J30" s="94"/>
      <c r="K30" s="92">
        <v>350</v>
      </c>
      <c r="L30" s="131">
        <f t="shared" si="0"/>
        <v>1.1866</v>
      </c>
      <c r="N30" s="69"/>
      <c r="Q30" s="68"/>
      <c r="R30" s="77"/>
      <c r="U30" s="132">
        <v>350000000</v>
      </c>
      <c r="V30" s="137">
        <f>+Sheet1!H26</f>
        <v>1.1866</v>
      </c>
      <c r="X30" s="127">
        <v>350000000</v>
      </c>
      <c r="Y30" s="127">
        <v>400000000</v>
      </c>
    </row>
    <row r="31" spans="1:25" s="74" customFormat="1" ht="24">
      <c r="A31" s="97"/>
      <c r="B31" s="94"/>
      <c r="C31" s="94"/>
      <c r="D31" s="94"/>
      <c r="E31" s="94"/>
      <c r="F31" s="94"/>
      <c r="G31" s="94"/>
      <c r="H31" s="94"/>
      <c r="I31" s="94" t="s">
        <v>54</v>
      </c>
      <c r="J31" s="94"/>
      <c r="K31" s="92">
        <v>400</v>
      </c>
      <c r="L31" s="131">
        <f t="shared" si="0"/>
        <v>1.1858</v>
      </c>
      <c r="N31" s="69"/>
      <c r="Q31" s="68"/>
      <c r="R31" s="76"/>
      <c r="U31" s="132">
        <v>400000000</v>
      </c>
      <c r="V31" s="133">
        <f>+Sheet1!H27</f>
        <v>1.1858</v>
      </c>
      <c r="X31" s="127">
        <v>400000000</v>
      </c>
      <c r="Y31" s="127">
        <v>500000000</v>
      </c>
    </row>
    <row r="32" spans="1:25" s="74" customFormat="1" ht="24">
      <c r="A32" s="97"/>
      <c r="B32" s="94"/>
      <c r="C32" s="94"/>
      <c r="D32" s="94"/>
      <c r="E32" s="94"/>
      <c r="F32" s="94"/>
      <c r="G32" s="94"/>
      <c r="H32" s="94"/>
      <c r="I32" s="94"/>
      <c r="J32" s="94"/>
      <c r="K32" s="92">
        <v>500</v>
      </c>
      <c r="L32" s="131">
        <f t="shared" si="0"/>
        <v>1.1853</v>
      </c>
      <c r="N32" s="69"/>
      <c r="Q32" s="68"/>
      <c r="R32" s="76"/>
      <c r="U32" s="132">
        <v>500000000</v>
      </c>
      <c r="V32" s="137">
        <f>+Sheet1!H28</f>
        <v>1.1853</v>
      </c>
      <c r="X32" s="127">
        <v>500000000</v>
      </c>
      <c r="Y32" s="127">
        <v>500000001</v>
      </c>
    </row>
    <row r="33" spans="1:25" s="74" customFormat="1" ht="24.75" thickBot="1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2" t="s">
        <v>44</v>
      </c>
      <c r="L33" s="177">
        <f t="shared" si="0"/>
        <v>1.1788</v>
      </c>
      <c r="N33" s="69"/>
      <c r="Q33" s="68"/>
      <c r="R33" s="76"/>
      <c r="U33" s="156">
        <v>500000001</v>
      </c>
      <c r="V33" s="157">
        <f>+Sheet1!H29</f>
        <v>1.1788</v>
      </c>
      <c r="X33" s="127">
        <v>500000001</v>
      </c>
      <c r="Y33" s="158"/>
    </row>
    <row r="34" ht="24">
      <c r="A34" s="74" t="s">
        <v>50</v>
      </c>
    </row>
    <row r="35" ht="24">
      <c r="A35" s="74" t="s">
        <v>52</v>
      </c>
    </row>
    <row r="36" spans="7:11" ht="24">
      <c r="G36" s="457" t="s">
        <v>75</v>
      </c>
      <c r="H36" s="457"/>
      <c r="I36" s="457"/>
      <c r="J36" s="457"/>
      <c r="K36" s="457"/>
    </row>
  </sheetData>
  <sheetProtection selectLockedCells="1" selectUnlockedCells="1"/>
  <mergeCells count="27">
    <mergeCell ref="A10:A13"/>
    <mergeCell ref="B10:I10"/>
    <mergeCell ref="B11:I11"/>
    <mergeCell ref="A8:J9"/>
    <mergeCell ref="L8:L9"/>
    <mergeCell ref="A3:L3"/>
    <mergeCell ref="C5:I5"/>
    <mergeCell ref="K5:L5"/>
    <mergeCell ref="A7:L7"/>
    <mergeCell ref="C6:K6"/>
    <mergeCell ref="A14:J15"/>
    <mergeCell ref="I16:I18"/>
    <mergeCell ref="J16:J18"/>
    <mergeCell ref="F18:H18"/>
    <mergeCell ref="A16:D18"/>
    <mergeCell ref="E16:E18"/>
    <mergeCell ref="F16:H17"/>
    <mergeCell ref="A1:L1"/>
    <mergeCell ref="G36:K36"/>
    <mergeCell ref="A19:A23"/>
    <mergeCell ref="H19:J19"/>
    <mergeCell ref="H20:J20"/>
    <mergeCell ref="H21:J21"/>
    <mergeCell ref="H22:J22"/>
    <mergeCell ref="H23:J23"/>
    <mergeCell ref="B12:I12"/>
    <mergeCell ref="B13:I13"/>
  </mergeCells>
  <printOptions horizontalCentered="1"/>
  <pageMargins left="0.7874015748031497" right="0.5118110236220472" top="0.83" bottom="0.65" header="0.6692913385826772" footer="0.2755905511811024"/>
  <pageSetup fitToHeight="0" fitToWidth="1" horizontalDpi="300" verticalDpi="3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2:K30"/>
  <sheetViews>
    <sheetView zoomScalePageLayoutView="0" workbookViewId="0" topLeftCell="A1">
      <selection activeCell="H1" sqref="H1:H16384"/>
    </sheetView>
  </sheetViews>
  <sheetFormatPr defaultColWidth="9.140625" defaultRowHeight="12.75"/>
  <cols>
    <col min="7" max="7" width="23.00390625" style="159" customWidth="1"/>
    <col min="8" max="9" width="10.28125" style="160" customWidth="1"/>
    <col min="10" max="10" width="23.140625" style="159" customWidth="1"/>
    <col min="11" max="11" width="18.8515625" style="159" bestFit="1" customWidth="1"/>
  </cols>
  <sheetData>
    <row r="1" ht="24.75" thickBot="1"/>
    <row r="2" ht="24.75" thickBot="1">
      <c r="G2" s="161">
        <f>'ปร.5'!K11</f>
        <v>2865142</v>
      </c>
    </row>
    <row r="3" ht="24">
      <c r="G3" s="162"/>
    </row>
    <row r="4" ht="24">
      <c r="G4" s="163"/>
    </row>
    <row r="5" spans="7:11" ht="24.75" thickBot="1">
      <c r="G5" s="159">
        <v>0</v>
      </c>
      <c r="H5" s="160">
        <v>1.3074</v>
      </c>
      <c r="J5" s="164">
        <v>0</v>
      </c>
      <c r="K5" s="164">
        <v>500000</v>
      </c>
    </row>
    <row r="6" spans="7:11" ht="24">
      <c r="G6" s="165">
        <v>500000</v>
      </c>
      <c r="H6" s="166">
        <v>1.3074</v>
      </c>
      <c r="J6" s="164">
        <v>500000</v>
      </c>
      <c r="K6" s="164">
        <v>1000000</v>
      </c>
    </row>
    <row r="7" spans="7:11" ht="24">
      <c r="G7" s="167">
        <v>1000000</v>
      </c>
      <c r="H7" s="168">
        <v>1.305</v>
      </c>
      <c r="J7" s="164">
        <v>1000000</v>
      </c>
      <c r="K7" s="164">
        <v>2000000</v>
      </c>
    </row>
    <row r="8" spans="7:11" ht="24">
      <c r="G8" s="167">
        <v>2000000</v>
      </c>
      <c r="H8" s="168">
        <v>1.3035</v>
      </c>
      <c r="I8" s="169"/>
      <c r="J8" s="164">
        <v>2000000</v>
      </c>
      <c r="K8" s="164">
        <v>5000000</v>
      </c>
    </row>
    <row r="9" spans="7:11" ht="24">
      <c r="G9" s="167">
        <v>5000000</v>
      </c>
      <c r="H9" s="168">
        <v>1.3003</v>
      </c>
      <c r="I9" s="169"/>
      <c r="J9" s="164">
        <v>5000000</v>
      </c>
      <c r="K9" s="170">
        <v>10000000</v>
      </c>
    </row>
    <row r="10" spans="7:11" ht="24">
      <c r="G10" s="171">
        <v>10000000</v>
      </c>
      <c r="H10" s="172">
        <v>1.2943</v>
      </c>
      <c r="I10" s="169"/>
      <c r="J10" s="170">
        <v>10000000</v>
      </c>
      <c r="K10" s="170">
        <v>15000000</v>
      </c>
    </row>
    <row r="11" spans="7:11" ht="24">
      <c r="G11" s="171">
        <v>15000000</v>
      </c>
      <c r="H11" s="172">
        <v>1.2594</v>
      </c>
      <c r="I11" s="169"/>
      <c r="J11" s="170">
        <v>15000000</v>
      </c>
      <c r="K11" s="164">
        <v>20000000</v>
      </c>
    </row>
    <row r="12" spans="7:11" ht="24">
      <c r="G12" s="167">
        <v>20000000</v>
      </c>
      <c r="H12" s="172">
        <v>1.2518</v>
      </c>
      <c r="I12" s="169"/>
      <c r="J12" s="164">
        <v>20000000</v>
      </c>
      <c r="K12" s="164">
        <v>25000000</v>
      </c>
    </row>
    <row r="13" spans="7:11" ht="24">
      <c r="G13" s="167">
        <v>25000000</v>
      </c>
      <c r="H13" s="168">
        <v>1.2248</v>
      </c>
      <c r="I13" s="169"/>
      <c r="J13" s="164">
        <v>25000000</v>
      </c>
      <c r="K13" s="164">
        <v>30000000</v>
      </c>
    </row>
    <row r="14" spans="7:11" ht="24">
      <c r="G14" s="167">
        <v>30000000</v>
      </c>
      <c r="H14" s="168">
        <v>1.2164</v>
      </c>
      <c r="I14" s="169"/>
      <c r="J14" s="164">
        <v>30000000</v>
      </c>
      <c r="K14" s="164">
        <v>40000000</v>
      </c>
    </row>
    <row r="15" spans="7:11" ht="24">
      <c r="G15" s="167">
        <v>40000000</v>
      </c>
      <c r="H15" s="168">
        <v>1.2161</v>
      </c>
      <c r="I15" s="169"/>
      <c r="J15" s="164">
        <v>40000000</v>
      </c>
      <c r="K15" s="164">
        <v>50000000</v>
      </c>
    </row>
    <row r="16" spans="7:11" ht="24">
      <c r="G16" s="167">
        <v>50000000</v>
      </c>
      <c r="H16" s="168">
        <v>1.2159</v>
      </c>
      <c r="I16" s="169"/>
      <c r="J16" s="164">
        <v>50000000</v>
      </c>
      <c r="K16" s="164">
        <v>60000000</v>
      </c>
    </row>
    <row r="17" spans="7:11" ht="24">
      <c r="G17" s="167">
        <v>60000000</v>
      </c>
      <c r="H17" s="168">
        <v>1.2061</v>
      </c>
      <c r="I17" s="169"/>
      <c r="J17" s="164">
        <v>60000000</v>
      </c>
      <c r="K17" s="164">
        <v>70000000</v>
      </c>
    </row>
    <row r="18" spans="7:11" ht="24">
      <c r="G18" s="167">
        <v>70000000</v>
      </c>
      <c r="H18" s="168">
        <v>1.205</v>
      </c>
      <c r="I18" s="169"/>
      <c r="J18" s="164">
        <v>70000000</v>
      </c>
      <c r="K18" s="164">
        <v>80000000</v>
      </c>
    </row>
    <row r="19" spans="7:11" ht="24">
      <c r="G19" s="167">
        <v>80000000</v>
      </c>
      <c r="H19" s="168">
        <v>1.205</v>
      </c>
      <c r="I19" s="169"/>
      <c r="J19" s="164">
        <v>80000000</v>
      </c>
      <c r="K19" s="164">
        <v>90000000</v>
      </c>
    </row>
    <row r="20" spans="7:11" ht="24">
      <c r="G20" s="167">
        <v>90000000</v>
      </c>
      <c r="H20" s="168">
        <v>1.2049</v>
      </c>
      <c r="I20" s="169"/>
      <c r="J20" s="164">
        <v>90000000</v>
      </c>
      <c r="K20" s="164">
        <v>100000000</v>
      </c>
    </row>
    <row r="21" spans="7:11" ht="24">
      <c r="G21" s="167">
        <v>100000000</v>
      </c>
      <c r="H21" s="168">
        <v>1.2049</v>
      </c>
      <c r="I21" s="169"/>
      <c r="J21" s="164">
        <v>100000000</v>
      </c>
      <c r="K21" s="164">
        <v>150000000</v>
      </c>
    </row>
    <row r="22" spans="7:11" ht="24">
      <c r="G22" s="167">
        <v>150000000</v>
      </c>
      <c r="H22" s="168">
        <v>1.2023</v>
      </c>
      <c r="I22" s="169"/>
      <c r="J22" s="164">
        <v>150000000</v>
      </c>
      <c r="K22" s="164">
        <v>200000000</v>
      </c>
    </row>
    <row r="23" spans="7:11" ht="24">
      <c r="G23" s="167">
        <v>200000000</v>
      </c>
      <c r="H23" s="168">
        <v>1.2023</v>
      </c>
      <c r="I23" s="169"/>
      <c r="J23" s="164">
        <v>200000000</v>
      </c>
      <c r="K23" s="164">
        <v>250000000</v>
      </c>
    </row>
    <row r="24" spans="7:11" ht="24">
      <c r="G24" s="167">
        <v>250000000</v>
      </c>
      <c r="H24" s="168">
        <v>1.2013</v>
      </c>
      <c r="I24" s="169"/>
      <c r="J24" s="164">
        <v>250000000</v>
      </c>
      <c r="K24" s="164">
        <v>300000000</v>
      </c>
    </row>
    <row r="25" spans="7:11" ht="24">
      <c r="G25" s="167">
        <v>300000000</v>
      </c>
      <c r="H25" s="168">
        <v>1.1951</v>
      </c>
      <c r="I25" s="169"/>
      <c r="J25" s="164">
        <v>300000000</v>
      </c>
      <c r="K25" s="164">
        <v>350000000</v>
      </c>
    </row>
    <row r="26" spans="7:11" ht="24">
      <c r="G26" s="167">
        <v>350000000</v>
      </c>
      <c r="H26" s="168">
        <v>1.1866</v>
      </c>
      <c r="I26" s="169"/>
      <c r="J26" s="164">
        <v>350000000</v>
      </c>
      <c r="K26" s="164">
        <v>400000000</v>
      </c>
    </row>
    <row r="27" spans="7:11" ht="24">
      <c r="G27" s="167">
        <v>400000000</v>
      </c>
      <c r="H27" s="168">
        <v>1.1858</v>
      </c>
      <c r="I27" s="169"/>
      <c r="J27" s="164">
        <v>400000000</v>
      </c>
      <c r="K27" s="164">
        <v>500000000</v>
      </c>
    </row>
    <row r="28" spans="7:11" ht="24">
      <c r="G28" s="167">
        <v>500000000</v>
      </c>
      <c r="H28" s="168">
        <v>1.1853</v>
      </c>
      <c r="I28" s="169"/>
      <c r="J28" s="164">
        <v>500000000</v>
      </c>
      <c r="K28" s="164">
        <v>500000000</v>
      </c>
    </row>
    <row r="29" spans="7:11" ht="24.75" thickBot="1">
      <c r="G29" s="173">
        <v>500000000</v>
      </c>
      <c r="H29" s="174">
        <v>1.1788</v>
      </c>
      <c r="I29" s="169"/>
      <c r="J29" s="164">
        <v>500000000</v>
      </c>
      <c r="K29" s="175"/>
    </row>
    <row r="30" ht="24">
      <c r="H30" s="1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2022-11-21T03:09:43Z</cp:lastPrinted>
  <dcterms:created xsi:type="dcterms:W3CDTF">2012-02-29T01:43:10Z</dcterms:created>
  <dcterms:modified xsi:type="dcterms:W3CDTF">2022-11-21T03:38:34Z</dcterms:modified>
  <cp:category/>
  <cp:version/>
  <cp:contentType/>
  <cp:contentStatus/>
</cp:coreProperties>
</file>